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vanegas\Downloads\"/>
    </mc:Choice>
  </mc:AlternateContent>
  <xr:revisionPtr revIDLastSave="0" documentId="8_{104438DA-3E3A-47B4-9BAA-49CB06D50B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" sheetId="1" r:id="rId1"/>
    <sheet name="Control de Cambios" sheetId="3" r:id="rId2"/>
  </sheets>
  <definedNames>
    <definedName name="_xlnm.Print_Area" localSheetId="0">CP!$B$1:$AE$58</definedName>
    <definedName name="_xlnm.Print_Titles" localSheetId="0">CP!$15:$15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I41" i="1"/>
  <c r="I42" i="1"/>
  <c r="M40" i="1"/>
  <c r="R57" i="1"/>
  <c r="R56" i="1"/>
  <c r="R55" i="1"/>
  <c r="R54" i="1"/>
  <c r="R53" i="1"/>
  <c r="R52" i="1"/>
  <c r="R51" i="1"/>
  <c r="R50" i="1"/>
  <c r="R49" i="1"/>
  <c r="R48" i="1"/>
  <c r="R47" i="1"/>
  <c r="R43" i="1"/>
  <c r="R41" i="1"/>
  <c r="R40" i="1"/>
  <c r="R39" i="1"/>
  <c r="R38" i="1"/>
  <c r="M55" i="1"/>
  <c r="M53" i="1"/>
  <c r="M52" i="1"/>
  <c r="M51" i="1"/>
  <c r="M50" i="1"/>
  <c r="M49" i="1"/>
  <c r="M48" i="1"/>
  <c r="M46" i="1"/>
  <c r="M45" i="1"/>
  <c r="M43" i="1"/>
  <c r="M42" i="1"/>
  <c r="M41" i="1"/>
  <c r="M39" i="1"/>
  <c r="M38" i="1"/>
  <c r="I39" i="1"/>
  <c r="I38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55" i="1"/>
  <c r="R65" i="1"/>
  <c r="B64" i="1"/>
  <c r="B63" i="1"/>
  <c r="R62" i="1" l="1"/>
  <c r="R64" i="1"/>
  <c r="B62" i="1" l="1"/>
  <c r="M56" i="1"/>
  <c r="M57" i="1" l="1"/>
  <c r="M54" i="1"/>
  <c r="M47" i="1"/>
  <c r="M44" i="1"/>
  <c r="R46" i="1" l="1"/>
  <c r="R45" i="1"/>
  <c r="R44" i="1"/>
  <c r="R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35" authorId="0" shapeId="0" xr:uid="{1A196E24-B9D9-4FDC-AA99-74C6E474EF33}">
      <text>
        <r>
          <rPr>
            <sz val="9"/>
            <color indexed="81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<sst xmlns="http://schemas.openxmlformats.org/spreadsheetml/2006/main" count="201" uniqueCount="153">
  <si>
    <t>NOMBRE DEL PROCESO: GESTIÓN INTEGRAL</t>
  </si>
  <si>
    <t>Código</t>
  </si>
  <si>
    <t>GIN-CP-001</t>
  </si>
  <si>
    <t>Versión</t>
  </si>
  <si>
    <t>016</t>
  </si>
  <si>
    <t>CARACTERIZACIÓN DEL PROCESO</t>
  </si>
  <si>
    <t xml:space="preserve">Fecha </t>
  </si>
  <si>
    <t>Clasificación de la
 información</t>
  </si>
  <si>
    <t>Pública</t>
  </si>
  <si>
    <t xml:space="preserve">OBJETIVO </t>
  </si>
  <si>
    <t>Diseñar y mantener el Sistema Integrado de Gestión, articulando los requisitos aplicables a los diferentes sistemas que lo componen, a través de la implementación de lineamientos, mecanismos de seguimiento y acciones de mejoras, que permiten asegurar la mejora continua, el cumplimiento de los requisitos establecidos y la toma de decisiones en el marco de la gestión institucional.</t>
  </si>
  <si>
    <t>ALCANCE</t>
  </si>
  <si>
    <t>Inicia con la planificación y articulación de los diferentes sistemas de gestión, continúa con la implementación y seguimiento y finaliza con la consolidación de resultados y la toma de acciones frente a los resultados obtenidos.</t>
  </si>
  <si>
    <t>RESPONSABLE</t>
  </si>
  <si>
    <t>Jefe Oficina Asesora de Planeación</t>
  </si>
  <si>
    <t>PROVEEDOR</t>
  </si>
  <si>
    <t>ENTRADA/INSUMO</t>
  </si>
  <si>
    <t>CICLO PHVA</t>
  </si>
  <si>
    <t>ACTIVIDAD / DESCRIPCIÓN DE LA ACTIVIDAD</t>
  </si>
  <si>
    <t>SALIDA</t>
  </si>
  <si>
    <t>CLIENTE</t>
  </si>
  <si>
    <t>Proceso Gestión Estratégica 
Proceso Gestión Integral 
Responsables de los Sistemas
 Partes Interesadas
Departamento Administrativo de la Función Pública
Entes certificadores</t>
  </si>
  <si>
    <t xml:space="preserve">Plan Estratégico Institucional
Lineamientos institucionales
Necesidades de partes interesadas
Requisitos normativos
</t>
  </si>
  <si>
    <t>P</t>
  </si>
  <si>
    <t>Definir los lineamientos para el mantenimiento del SGI.</t>
  </si>
  <si>
    <t xml:space="preserve">
Requisitos identificados y priorizados</t>
  </si>
  <si>
    <t>Proceso Gestión Estratégica
Todos los procesos 
Entes Certificadores</t>
  </si>
  <si>
    <t xml:space="preserve">Proceso Gestión Estratégica 
Proceso Gestión Integral
Responsables de los Sistemas  </t>
  </si>
  <si>
    <t>Objetivos y metas definidos
Lineamientos estratégicos
Requisitos normativos</t>
  </si>
  <si>
    <t>Diseñar los planes, programas y políticas para la implementación y mantenimiento del SGI.</t>
  </si>
  <si>
    <t>Planes, programas y políticas del SGI</t>
  </si>
  <si>
    <t>Proceso Gestión Estratégica 
Todos los Procesos</t>
  </si>
  <si>
    <t>Proceso Gestión Integral
Responsables de los Sistemas</t>
  </si>
  <si>
    <t>Programas de auditoría anteriores
 Cronogramas de actividades
Requisitos normativos</t>
  </si>
  <si>
    <t>Programar las auditorías internas y externas al Sistema de Gestión Integrado.</t>
  </si>
  <si>
    <t>Programa de auditorías aprobado por el Comité Institucional de Gestión y Desempeño</t>
  </si>
  <si>
    <t xml:space="preserve">Proceso Gestión Estratégica 
Todos los Procesos
Entes Certificadores </t>
  </si>
  <si>
    <t>Proceso Gestión Estratégica 
Proceso Gestión Integral
Proceso Evaluación y Control 
Responsables de Procesos
 Partes Interesadas
Entes de Control</t>
  </si>
  <si>
    <t>Plan Estratégico Institucional
Resultados de mediciones anteriores
Requisitos normativos
Lineamientos del SGI</t>
  </si>
  <si>
    <t>Planificar y coordinar la revisión por la dirección, el seguimiento a salidas no conformes, la formulación y seguimiento de planes de mejoramiento, la gestión y control de documentos, el monitoreo de indicadores y riesgos, y la implementación de acciones de gestión del cambio.</t>
  </si>
  <si>
    <t>Plan de trabajo del SGI  Cronogramas de seguimientos y revisión</t>
  </si>
  <si>
    <t>Proceso Gestión Estratégica 
Responsables de los Sistemas
Todos los Procesos</t>
  </si>
  <si>
    <t>Responsables de los Sistemas
Todos los Procesos 
Gestores de los Procesos</t>
  </si>
  <si>
    <t>Necesidades de capacitación identificadas</t>
  </si>
  <si>
    <t>Programar las capacitaciones para la implementación, el seguimiento y la mejora del Sistema de Gestión Integrado.</t>
  </si>
  <si>
    <t xml:space="preserve"> Cronograma anual de capacitaciones del SGI</t>
  </si>
  <si>
    <t>Todos los Procesos</t>
  </si>
  <si>
    <t xml:space="preserve">Proceso Gestión Integral 
Responsables de los Sistemas  </t>
  </si>
  <si>
    <t>Planes y programas del SGI
Requisitos normativos
Procedimientos documentados</t>
  </si>
  <si>
    <t>H</t>
  </si>
  <si>
    <t>Ejecutar el plan de implementación y mantenimiento del SGI.</t>
  </si>
  <si>
    <t>Seguimiento a las actividades programadas del SGI</t>
  </si>
  <si>
    <t xml:space="preserve">Comité Institucional de Gestión y Desempeño
Todos los Procesos 
Partes Interesadas </t>
  </si>
  <si>
    <t xml:space="preserve">Proceso Gestión Integral 
Responsables de los Sistemas
Equipo Auditor Asignado
Entes Certificadores </t>
  </si>
  <si>
    <t>Programa de auditorías
Plan de Auditoría</t>
  </si>
  <si>
    <t>Realizar las auditorías internas y externas conforme al programa aprobado.</t>
  </si>
  <si>
    <t xml:space="preserve">Informes de auditoría interna y externa </t>
  </si>
  <si>
    <t>Comité Institucional de Gestión y Desempeño
Responsables de los Sistemas
Todos los Procesos 
PartesIinteresadas 
Entes Certificadores</t>
  </si>
  <si>
    <t>Proceso Gestión Estratégica
Proceso Gestión Integral 
Responsables de los Sistemas</t>
  </si>
  <si>
    <t xml:space="preserve">Plan de trabajo del SGI
Cronograma aprobado de revisión por la dirección </t>
  </si>
  <si>
    <t>Ejecutar la revisión por la dirección conforme al cronograma, consolidando información clave del SGI.</t>
  </si>
  <si>
    <t>Informe de revisión por la dirección</t>
  </si>
  <si>
    <t xml:space="preserve">Comité Institucional de Gestión y Desempeño
Responsables de los Sistemas
Todos los Procesos 
Partes Interesadas </t>
  </si>
  <si>
    <t>Proceso Gestión Integral 
Procesos Misionales</t>
  </si>
  <si>
    <t xml:space="preserve">Control de salidas no conformes por proceso misional
Requisitos normativos </t>
  </si>
  <si>
    <t>Efectuar seguimiento a las salidas no conformes, validando cierre y acciones tomadas en los procesos misionales.</t>
  </si>
  <si>
    <t xml:space="preserve">Registro de seguimiento a salidas no conformes </t>
  </si>
  <si>
    <t xml:space="preserve">Procesos Misionales </t>
  </si>
  <si>
    <t xml:space="preserve">Proceso Gestión Integral 
Proceso Evaluación y Control 
Todos los Procesos </t>
  </si>
  <si>
    <t xml:space="preserve">Plan de mejoramiento institucional cargado en aplicativo ITC
</t>
  </si>
  <si>
    <t>Realizar seguimiento a los planes de mejoramiento institucional derivados de las auditorías internas y externas de los sistemas que conforman el SGI.</t>
  </si>
  <si>
    <t>Informe de avance de planes de mejoramiento</t>
  </si>
  <si>
    <t xml:space="preserve">Todos los Procesos 
Proceso Evaluación y Control 
</t>
  </si>
  <si>
    <t xml:space="preserve">Proceso Gestión Integral 
Todos los procesos </t>
  </si>
  <si>
    <t>Solicitudes de cración, ajustes o eliminación de documentos del SGI</t>
  </si>
  <si>
    <t>Gestionar las solicitudes de cambio y aprobación documental solicitadas por los procesos.</t>
  </si>
  <si>
    <t>Documentos controlados y vigentes
Listado maestro de documentos actualizado</t>
  </si>
  <si>
    <t>Proceso Gestión Integral 
Responsables de los sistemas
Todos los Procesos</t>
  </si>
  <si>
    <t xml:space="preserve">Hoja de vida de los indicadores
Metas definidas
Requisitos normativos </t>
  </si>
  <si>
    <t>Realizar seguimiento a los indicadores de los procesos del SGI según la periodicidad definida y reportar avances.</t>
  </si>
  <si>
    <t>Reporte de los indicadores del procesos del SGI</t>
  </si>
  <si>
    <t xml:space="preserve">Comité Institucional de Gestión y Desempeño
Todos los Procesos </t>
  </si>
  <si>
    <t>Proceso Gestión Integral 
Responsables de los Sistemas
Todos los Procesos</t>
  </si>
  <si>
    <t xml:space="preserve">Matrices de riesgos de los procesos
Eventos de materializaciones reportados </t>
  </si>
  <si>
    <t>Monitorear los riesgos por proceso y validar la efectividad de controles.</t>
  </si>
  <si>
    <t>Reporte de seguimiento a riesgos registados en el aplicativo ITC</t>
  </si>
  <si>
    <t xml:space="preserve">Todos los Procesos 
Partes Interesadas 
</t>
  </si>
  <si>
    <t>Proceso Gestión Integral 
Proceso que Requieren el Cambio</t>
  </si>
  <si>
    <t xml:space="preserve">Solicitudes de gestión de cambios
Cambios normativos o institucionales
Requisitos legales </t>
  </si>
  <si>
    <t>Ejecutar acciones de gestión del cambio frente a modificaciones en el SGI.</t>
  </si>
  <si>
    <t>Acciones implementadas de gestión del cambio</t>
  </si>
  <si>
    <t>Proceso Gestión Integral 
Responsables de los Sistemas</t>
  </si>
  <si>
    <t>Cronograma de capacitaciones del SGI
Temáticas priorizadas</t>
  </si>
  <si>
    <t>Desarrollar las capacitaciones planificadas para implementación y mejora del SGI.</t>
  </si>
  <si>
    <t>Capacitaciones ejecutadas</t>
  </si>
  <si>
    <t xml:space="preserve">Todos los Procesos </t>
  </si>
  <si>
    <t xml:space="preserve">Plan de trabajo del SGI
Programas de auditoría	</t>
  </si>
  <si>
    <t>V</t>
  </si>
  <si>
    <t>Verificar el cumplimiento del plan de trabajo del SGI, evaluando las actividades y metas programadas, la efectividad de los controles, el tratamiento de salidas no conformes, los avances de los planes de mejoramiento, la implementación de acciones de gestión del cambio y el impacto de las capacitaciones realizadas.</t>
  </si>
  <si>
    <t>Informe de verificación del cumplimiento del SGI</t>
  </si>
  <si>
    <t xml:space="preserve">Comité Institucional de Gestión y Desempeño
Responsables de los Sistemas
Todos los Procesos
Partes Interesadas </t>
  </si>
  <si>
    <t>Resultados consolidados  de la ejcución del plan del SGI</t>
  </si>
  <si>
    <t>A</t>
  </si>
  <si>
    <t>Actualizar el plan de trabajo del SGI, el plan de formación y los instrumentos de gestión (indicadores, controles, políticas, etc.).</t>
  </si>
  <si>
    <t>Plan de trabajo actualizado y planes ajustados del SGI</t>
  </si>
  <si>
    <t>Informes de auditoría internas y externas
Análisis de indicadores
Evaluación de riesgos 
Resultados de revisión por la dirección</t>
  </si>
  <si>
    <t>Tomar acciones correctivas, preventivas y de mejora para mitigar las posibles desviaciones y  riesgos con base en los resultados del seguimiento y verificación del SGI.</t>
  </si>
  <si>
    <t>Planes de mejoramiento institucional
Acciones de ajuste al SGI</t>
  </si>
  <si>
    <t>DOCUMENTOS ASOCIADOS</t>
  </si>
  <si>
    <t>INTERNOS</t>
  </si>
  <si>
    <t>EXTERNOS</t>
  </si>
  <si>
    <t>DOCUMENTOS</t>
  </si>
  <si>
    <t>FORMATOS</t>
  </si>
  <si>
    <t>https://www.funcionpublica.gov.co/web/mipg</t>
  </si>
  <si>
    <t xml:space="preserve">MEDICIÓN Y CONTROL </t>
  </si>
  <si>
    <t>REQUISITOS LEGALES</t>
  </si>
  <si>
    <t xml:space="preserve">OTROS  REQUISITOS SGI </t>
  </si>
  <si>
    <r>
      <t xml:space="preserve">Control de Salidas No Conformes
</t>
    </r>
    <r>
      <rPr>
        <sz val="11"/>
        <color theme="10"/>
        <rFont val="Verdana"/>
        <family val="2"/>
      </rPr>
      <t>No aplica</t>
    </r>
  </si>
  <si>
    <t>RECURSOS</t>
  </si>
  <si>
    <t xml:space="preserve">Recurso Humano - Recursos Financieros - Infraestructura - Tecnológicos </t>
  </si>
  <si>
    <t xml:space="preserve">APROBACIÓN </t>
  </si>
  <si>
    <t>Nombre</t>
  </si>
  <si>
    <t>Cargo</t>
  </si>
  <si>
    <t>Elaboró:</t>
  </si>
  <si>
    <t>Mongui Gutiérrez Vargas</t>
  </si>
  <si>
    <t>Contratista OAP</t>
  </si>
  <si>
    <t>Revisó:</t>
  </si>
  <si>
    <t>Lucy Margarita Osorio Mastrodoménico</t>
  </si>
  <si>
    <t xml:space="preserve">Jefe Oficina Asesora de Planeación </t>
  </si>
  <si>
    <t>Aprobó: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</si>
  <si>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</si>
  <si>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</si>
  <si>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</si>
  <si>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</si>
  <si>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>001</t>
  </si>
  <si>
    <t>Sin dato</t>
  </si>
  <si>
    <t>Creación del documento.</t>
  </si>
  <si>
    <t>002</t>
  </si>
  <si>
    <t xml:space="preserve">Modificación del documento. 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</si>
  <si>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</si>
  <si>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</si>
  <si>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</si>
  <si>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</si>
  <si>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</si>
  <si>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</si>
  <si>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</si>
  <si>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</si>
  <si>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</si>
  <si>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</si>
  <si>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</si>
  <si>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</si>
  <si>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</si>
  <si>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Se ajustó el objetivo, el alcance, las actividades del ciclo PHVA y se fortaleció la definición de entradas, salidas, proveedores y clientes.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</si>
</sst>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u/>
      <sz val="11"/>
      <color theme="1"/>
      <name val="Nunito"/>
    </font>
    <font>
      <b/>
      <sz val="12"/>
      <color theme="1"/>
      <name val="Nunito"/>
    </font>
    <font>
      <b/>
      <sz val="10"/>
      <color rgb="FFFF0000"/>
      <name val="Verdana"/>
      <family val="2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sz val="9"/>
      <color theme="1"/>
      <name val="Nunito"/>
    </font>
    <font>
      <sz val="12"/>
      <color theme="1"/>
      <name val="Verdana"/>
      <family val="2"/>
    </font>
    <font>
      <sz val="11"/>
      <color rgb="FFFF0000"/>
      <name val="Verdana"/>
      <family val="2"/>
    </font>
    <font>
      <sz val="11"/>
      <color theme="0"/>
      <name val="Nunito"/>
    </font>
    <font>
      <b/>
      <sz val="12"/>
      <color theme="0"/>
      <name val="Verdana"/>
      <family val="2"/>
    </font>
    <font>
      <sz val="11"/>
      <name val="Verdana"/>
      <family val="2"/>
    </font>
    <font>
      <u/>
      <sz val="11"/>
      <color theme="10"/>
      <name val="Verdana"/>
      <family val="2"/>
    </font>
    <font>
      <sz val="11"/>
      <color theme="10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111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/>
    <xf numFmtId="0" fontId="16" fillId="2" borderId="0" xfId="0" applyFont="1" applyFill="1" applyAlignment="1">
      <alignment horizontal="left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top"/>
    </xf>
    <xf numFmtId="0" fontId="19" fillId="2" borderId="9" xfId="1" applyFont="1" applyFill="1" applyBorder="1" applyAlignment="1">
      <alignment vertical="top" wrapText="1"/>
    </xf>
    <xf numFmtId="0" fontId="19" fillId="2" borderId="0" xfId="1" applyFont="1" applyFill="1" applyBorder="1" applyAlignment="1">
      <alignment vertical="top" wrapText="1"/>
    </xf>
    <xf numFmtId="0" fontId="19" fillId="2" borderId="11" xfId="1" applyFont="1" applyFill="1" applyBorder="1" applyAlignment="1">
      <alignment vertical="top" wrapText="1"/>
    </xf>
    <xf numFmtId="0" fontId="19" fillId="2" borderId="12" xfId="1" applyFont="1" applyFill="1" applyBorder="1" applyAlignment="1">
      <alignment vertical="top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9" fontId="22" fillId="0" borderId="14" xfId="0" applyNumberFormat="1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49" fontId="22" fillId="0" borderId="16" xfId="0" applyNumberFormat="1" applyFont="1" applyBorder="1" applyAlignment="1">
      <alignment horizontal="center" vertical="center"/>
    </xf>
    <xf numFmtId="14" fontId="22" fillId="0" borderId="17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justify" vertical="center" wrapText="1"/>
    </xf>
    <xf numFmtId="0" fontId="19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9" fillId="2" borderId="11" xfId="1" applyFont="1" applyFill="1" applyBorder="1" applyAlignment="1">
      <alignment horizontal="center" vertical="center" wrapText="1"/>
    </xf>
    <xf numFmtId="0" fontId="19" fillId="2" borderId="12" xfId="1" applyFont="1" applyFill="1" applyBorder="1" applyAlignment="1">
      <alignment horizontal="center" vertical="center" wrapText="1"/>
    </xf>
    <xf numFmtId="0" fontId="19" fillId="2" borderId="13" xfId="1" applyFont="1" applyFill="1" applyBorder="1" applyAlignment="1">
      <alignment horizontal="center" vertical="center" wrapText="1"/>
    </xf>
    <xf numFmtId="0" fontId="19" fillId="2" borderId="24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9" fillId="2" borderId="22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9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9" fillId="2" borderId="9" xfId="1" applyFont="1" applyFill="1" applyBorder="1" applyAlignment="1">
      <alignment horizontal="center" vertical="top" wrapText="1"/>
    </xf>
    <xf numFmtId="0" fontId="19" fillId="2" borderId="0" xfId="1" applyFont="1" applyFill="1" applyBorder="1" applyAlignment="1">
      <alignment horizontal="center" vertical="top" wrapText="1"/>
    </xf>
    <xf numFmtId="0" fontId="19" fillId="2" borderId="0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20" fillId="2" borderId="24" xfId="1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8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178577</xdr:colOff>
      <xdr:row>0</xdr:row>
      <xdr:rowOff>67236</xdr:rowOff>
    </xdr:from>
    <xdr:to>
      <xdr:col>6</xdr:col>
      <xdr:colOff>255869</xdr:colOff>
      <xdr:row>3</xdr:row>
      <xdr:rowOff>308342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60430" y="67236"/>
          <a:ext cx="2262439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cionpublica.gov.co/web/mipg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9"/>
  <sheetViews>
    <sheetView showGridLines="0" tabSelected="1" topLeftCell="A32" zoomScale="90" zoomScaleNormal="90" workbookViewId="0">
      <selection activeCell="I40" sqref="I40:L40"/>
    </sheetView>
  </sheetViews>
  <sheetFormatPr baseColWidth="10" defaultColWidth="11.42578125" defaultRowHeight="16.5" x14ac:dyDescent="0.25"/>
  <cols>
    <col min="1" max="1" width="1.42578125" style="2" customWidth="1"/>
    <col min="2" max="2" width="5.7109375" style="2" customWidth="1"/>
    <col min="3" max="3" width="14.85546875" style="2" customWidth="1"/>
    <col min="4" max="4" width="5.7109375" style="2" customWidth="1"/>
    <col min="5" max="5" width="6.5703125" style="2" customWidth="1"/>
    <col min="6" max="8" width="5.7109375" style="2" customWidth="1"/>
    <col min="9" max="9" width="27.5703125" style="2" customWidth="1"/>
    <col min="10" max="11" width="6.28515625" style="2" customWidth="1"/>
    <col min="12" max="12" width="10.42578125" style="2" customWidth="1"/>
    <col min="13" max="13" width="8.7109375" style="2" customWidth="1"/>
    <col min="14" max="20" width="10.42578125" style="2" customWidth="1"/>
    <col min="21" max="31" width="6.7109375" style="2" customWidth="1"/>
    <col min="32" max="16384" width="11.42578125" style="2"/>
  </cols>
  <sheetData>
    <row r="1" spans="1:31" ht="30" customHeight="1" x14ac:dyDescent="0.25">
      <c r="A1" s="1"/>
      <c r="B1" s="102"/>
      <c r="C1" s="102"/>
      <c r="D1" s="102"/>
      <c r="E1" s="102"/>
      <c r="F1" s="102"/>
      <c r="G1" s="102"/>
      <c r="H1" s="102"/>
      <c r="I1" s="70" t="s">
        <v>0</v>
      </c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69" t="s">
        <v>1</v>
      </c>
      <c r="W1" s="69"/>
      <c r="X1" s="69"/>
      <c r="Y1" s="69"/>
      <c r="Z1" s="69"/>
      <c r="AA1" s="96" t="s">
        <v>2</v>
      </c>
      <c r="AB1" s="96"/>
      <c r="AC1" s="96"/>
      <c r="AD1" s="96"/>
      <c r="AE1" s="96"/>
    </row>
    <row r="2" spans="1:31" ht="30" customHeight="1" x14ac:dyDescent="0.25">
      <c r="A2" s="1"/>
      <c r="B2" s="102"/>
      <c r="C2" s="102"/>
      <c r="D2" s="102"/>
      <c r="E2" s="102"/>
      <c r="F2" s="102"/>
      <c r="G2" s="102"/>
      <c r="H2" s="102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69" t="s">
        <v>3</v>
      </c>
      <c r="W2" s="69"/>
      <c r="X2" s="69"/>
      <c r="Y2" s="69"/>
      <c r="Z2" s="69"/>
      <c r="AA2" s="97" t="s">
        <v>4</v>
      </c>
      <c r="AB2" s="97"/>
      <c r="AC2" s="97"/>
      <c r="AD2" s="97"/>
      <c r="AE2" s="97"/>
    </row>
    <row r="3" spans="1:31" ht="30" customHeight="1" x14ac:dyDescent="0.25">
      <c r="A3" s="1"/>
      <c r="B3" s="102"/>
      <c r="C3" s="102"/>
      <c r="D3" s="102"/>
      <c r="E3" s="102"/>
      <c r="F3" s="102"/>
      <c r="G3" s="102"/>
      <c r="H3" s="102"/>
      <c r="I3" s="70" t="s">
        <v>5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69" t="s">
        <v>6</v>
      </c>
      <c r="W3" s="69"/>
      <c r="X3" s="69"/>
      <c r="Y3" s="69"/>
      <c r="Z3" s="69"/>
      <c r="AA3" s="99">
        <v>45926</v>
      </c>
      <c r="AB3" s="96"/>
      <c r="AC3" s="96"/>
      <c r="AD3" s="96"/>
      <c r="AE3" s="96"/>
    </row>
    <row r="4" spans="1:31" ht="30" customHeight="1" x14ac:dyDescent="0.25">
      <c r="A4" s="1"/>
      <c r="B4" s="102"/>
      <c r="C4" s="102"/>
      <c r="D4" s="102"/>
      <c r="E4" s="102"/>
      <c r="F4" s="102"/>
      <c r="G4" s="102"/>
      <c r="H4" s="102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 t="s">
        <v>7</v>
      </c>
      <c r="W4" s="69"/>
      <c r="X4" s="69"/>
      <c r="Y4" s="69"/>
      <c r="Z4" s="69"/>
      <c r="AA4" s="98" t="s">
        <v>8</v>
      </c>
      <c r="AB4" s="98"/>
      <c r="AC4" s="98"/>
      <c r="AD4" s="98"/>
      <c r="AE4" s="98"/>
    </row>
    <row r="5" spans="1:31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.95" customHeight="1" x14ac:dyDescent="0.25">
      <c r="A6" s="1"/>
      <c r="B6" s="100" t="s">
        <v>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</row>
    <row r="7" spans="1:31" ht="49.5" customHeight="1" x14ac:dyDescent="0.25">
      <c r="A7" s="1"/>
      <c r="B7" s="92" t="s">
        <v>10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</row>
    <row r="8" spans="1:31" ht="8.1" customHeight="1" x14ac:dyDescent="0.25">
      <c r="A8" s="1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1" ht="24.95" customHeight="1" x14ac:dyDescent="0.25">
      <c r="A9" s="1"/>
      <c r="B9" s="100" t="s">
        <v>11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</row>
    <row r="10" spans="1:31" ht="49.5" customHeight="1" x14ac:dyDescent="0.25">
      <c r="A10" s="1"/>
      <c r="B10" s="92" t="s">
        <v>12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</row>
    <row r="11" spans="1:31" ht="8.1" customHeight="1" x14ac:dyDescent="0.25">
      <c r="A11" s="1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</row>
    <row r="12" spans="1:31" ht="24.95" customHeight="1" x14ac:dyDescent="0.25">
      <c r="A12" s="1"/>
      <c r="B12" s="100" t="s">
        <v>13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</row>
    <row r="13" spans="1:31" ht="36.75" customHeight="1" x14ac:dyDescent="0.25">
      <c r="A13" s="1"/>
      <c r="B13" s="93" t="s">
        <v>14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5"/>
    </row>
    <row r="14" spans="1:31" ht="8.1" customHeight="1" x14ac:dyDescent="0.25">
      <c r="A14" s="1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</row>
    <row r="15" spans="1:31" s="5" customFormat="1" ht="31.5" customHeight="1" x14ac:dyDescent="0.25">
      <c r="A15" s="4"/>
      <c r="B15" s="52" t="s">
        <v>15</v>
      </c>
      <c r="C15" s="52"/>
      <c r="D15" s="52"/>
      <c r="E15" s="52" t="s">
        <v>16</v>
      </c>
      <c r="F15" s="52"/>
      <c r="G15" s="52"/>
      <c r="H15" s="52"/>
      <c r="I15" s="52"/>
      <c r="J15" s="52" t="s">
        <v>17</v>
      </c>
      <c r="K15" s="52"/>
      <c r="L15" s="52" t="s">
        <v>18</v>
      </c>
      <c r="M15" s="52"/>
      <c r="N15" s="52"/>
      <c r="O15" s="52"/>
      <c r="P15" s="52"/>
      <c r="Q15" s="52"/>
      <c r="R15" s="52"/>
      <c r="S15" s="52"/>
      <c r="T15" s="52"/>
      <c r="U15" s="52" t="s">
        <v>19</v>
      </c>
      <c r="V15" s="52"/>
      <c r="W15" s="52"/>
      <c r="X15" s="52"/>
      <c r="Y15" s="52"/>
      <c r="Z15" s="52" t="s">
        <v>20</v>
      </c>
      <c r="AA15" s="52"/>
      <c r="AB15" s="52"/>
      <c r="AC15" s="52"/>
      <c r="AD15" s="52"/>
      <c r="AE15" s="52"/>
    </row>
    <row r="16" spans="1:31" ht="176.25" customHeight="1" x14ac:dyDescent="0.25">
      <c r="A16" s="3"/>
      <c r="B16" s="74" t="s">
        <v>21</v>
      </c>
      <c r="C16" s="74"/>
      <c r="D16" s="74"/>
      <c r="E16" s="75" t="s">
        <v>22</v>
      </c>
      <c r="F16" s="75"/>
      <c r="G16" s="75"/>
      <c r="H16" s="75"/>
      <c r="I16" s="75"/>
      <c r="J16" s="75" t="s">
        <v>23</v>
      </c>
      <c r="K16" s="75"/>
      <c r="L16" s="92" t="s">
        <v>24</v>
      </c>
      <c r="M16" s="92"/>
      <c r="N16" s="92"/>
      <c r="O16" s="92"/>
      <c r="P16" s="92"/>
      <c r="Q16" s="92"/>
      <c r="R16" s="92"/>
      <c r="S16" s="92"/>
      <c r="T16" s="92"/>
      <c r="U16" s="74" t="s">
        <v>25</v>
      </c>
      <c r="V16" s="74"/>
      <c r="W16" s="74"/>
      <c r="X16" s="74"/>
      <c r="Y16" s="74"/>
      <c r="Z16" s="74" t="s">
        <v>26</v>
      </c>
      <c r="AA16" s="74"/>
      <c r="AB16" s="74"/>
      <c r="AC16" s="74"/>
      <c r="AD16" s="74"/>
      <c r="AE16" s="74"/>
    </row>
    <row r="17" spans="1:31" ht="110.25" customHeight="1" x14ac:dyDescent="0.25">
      <c r="A17" s="3"/>
      <c r="B17" s="74" t="s">
        <v>27</v>
      </c>
      <c r="C17" s="74"/>
      <c r="D17" s="74"/>
      <c r="E17" s="75" t="s">
        <v>28</v>
      </c>
      <c r="F17" s="75"/>
      <c r="G17" s="75"/>
      <c r="H17" s="75"/>
      <c r="I17" s="75"/>
      <c r="J17" s="75" t="s">
        <v>23</v>
      </c>
      <c r="K17" s="75"/>
      <c r="L17" s="76" t="s">
        <v>29</v>
      </c>
      <c r="M17" s="76"/>
      <c r="N17" s="76"/>
      <c r="O17" s="76"/>
      <c r="P17" s="76"/>
      <c r="Q17" s="76"/>
      <c r="R17" s="76"/>
      <c r="S17" s="76"/>
      <c r="T17" s="76"/>
      <c r="U17" s="74" t="s">
        <v>30</v>
      </c>
      <c r="V17" s="74"/>
      <c r="W17" s="74"/>
      <c r="X17" s="74"/>
      <c r="Y17" s="74"/>
      <c r="Z17" s="74" t="s">
        <v>31</v>
      </c>
      <c r="AA17" s="74"/>
      <c r="AB17" s="74"/>
      <c r="AC17" s="74"/>
      <c r="AD17" s="74"/>
      <c r="AE17" s="74"/>
    </row>
    <row r="18" spans="1:31" ht="110.25" customHeight="1" x14ac:dyDescent="0.25">
      <c r="A18" s="3"/>
      <c r="B18" s="74" t="s">
        <v>32</v>
      </c>
      <c r="C18" s="74"/>
      <c r="D18" s="74"/>
      <c r="E18" s="75" t="s">
        <v>33</v>
      </c>
      <c r="F18" s="75"/>
      <c r="G18" s="75"/>
      <c r="H18" s="75"/>
      <c r="I18" s="75"/>
      <c r="J18" s="75" t="s">
        <v>23</v>
      </c>
      <c r="K18" s="75"/>
      <c r="L18" s="92" t="s">
        <v>34</v>
      </c>
      <c r="M18" s="92"/>
      <c r="N18" s="92"/>
      <c r="O18" s="92"/>
      <c r="P18" s="92"/>
      <c r="Q18" s="92"/>
      <c r="R18" s="92"/>
      <c r="S18" s="92"/>
      <c r="T18" s="92"/>
      <c r="U18" s="74" t="s">
        <v>35</v>
      </c>
      <c r="V18" s="74"/>
      <c r="W18" s="74"/>
      <c r="X18" s="74"/>
      <c r="Y18" s="74"/>
      <c r="Z18" s="74" t="s">
        <v>36</v>
      </c>
      <c r="AA18" s="74"/>
      <c r="AB18" s="74"/>
      <c r="AC18" s="74"/>
      <c r="AD18" s="74"/>
      <c r="AE18" s="74"/>
    </row>
    <row r="19" spans="1:31" ht="161.25" customHeight="1" x14ac:dyDescent="0.25">
      <c r="A19" s="3"/>
      <c r="B19" s="74" t="s">
        <v>37</v>
      </c>
      <c r="C19" s="74"/>
      <c r="D19" s="74"/>
      <c r="E19" s="75" t="s">
        <v>38</v>
      </c>
      <c r="F19" s="75"/>
      <c r="G19" s="75"/>
      <c r="H19" s="75"/>
      <c r="I19" s="75"/>
      <c r="J19" s="75" t="s">
        <v>23</v>
      </c>
      <c r="K19" s="75"/>
      <c r="L19" s="76" t="s">
        <v>39</v>
      </c>
      <c r="M19" s="76"/>
      <c r="N19" s="76"/>
      <c r="O19" s="76"/>
      <c r="P19" s="76"/>
      <c r="Q19" s="76"/>
      <c r="R19" s="76"/>
      <c r="S19" s="76"/>
      <c r="T19" s="76"/>
      <c r="U19" s="74" t="s">
        <v>40</v>
      </c>
      <c r="V19" s="74"/>
      <c r="W19" s="74"/>
      <c r="X19" s="74"/>
      <c r="Y19" s="74"/>
      <c r="Z19" s="74" t="s">
        <v>41</v>
      </c>
      <c r="AA19" s="74"/>
      <c r="AB19" s="74"/>
      <c r="AC19" s="74"/>
      <c r="AD19" s="74"/>
      <c r="AE19" s="74"/>
    </row>
    <row r="20" spans="1:31" ht="110.25" customHeight="1" x14ac:dyDescent="0.25">
      <c r="A20" s="3"/>
      <c r="B20" s="74" t="s">
        <v>42</v>
      </c>
      <c r="C20" s="74"/>
      <c r="D20" s="74"/>
      <c r="E20" s="75" t="s">
        <v>43</v>
      </c>
      <c r="F20" s="75"/>
      <c r="G20" s="75"/>
      <c r="H20" s="75"/>
      <c r="I20" s="75"/>
      <c r="J20" s="75" t="s">
        <v>23</v>
      </c>
      <c r="K20" s="75"/>
      <c r="L20" s="76" t="s">
        <v>44</v>
      </c>
      <c r="M20" s="76"/>
      <c r="N20" s="76"/>
      <c r="O20" s="76"/>
      <c r="P20" s="76"/>
      <c r="Q20" s="76"/>
      <c r="R20" s="76"/>
      <c r="S20" s="76"/>
      <c r="T20" s="76"/>
      <c r="U20" s="74" t="s">
        <v>45</v>
      </c>
      <c r="V20" s="74"/>
      <c r="W20" s="74"/>
      <c r="X20" s="74"/>
      <c r="Y20" s="74"/>
      <c r="Z20" s="74" t="s">
        <v>46</v>
      </c>
      <c r="AA20" s="74"/>
      <c r="AB20" s="74"/>
      <c r="AC20" s="74"/>
      <c r="AD20" s="74"/>
      <c r="AE20" s="74"/>
    </row>
    <row r="21" spans="1:31" ht="110.25" customHeight="1" x14ac:dyDescent="0.25">
      <c r="A21" s="3"/>
      <c r="B21" s="75" t="s">
        <v>47</v>
      </c>
      <c r="C21" s="75"/>
      <c r="D21" s="75"/>
      <c r="E21" s="74" t="s">
        <v>48</v>
      </c>
      <c r="F21" s="74"/>
      <c r="G21" s="74"/>
      <c r="H21" s="74"/>
      <c r="I21" s="74"/>
      <c r="J21" s="75" t="s">
        <v>49</v>
      </c>
      <c r="K21" s="75"/>
      <c r="L21" s="92" t="s">
        <v>50</v>
      </c>
      <c r="M21" s="92"/>
      <c r="N21" s="92"/>
      <c r="O21" s="92"/>
      <c r="P21" s="92"/>
      <c r="Q21" s="92"/>
      <c r="R21" s="92"/>
      <c r="S21" s="92"/>
      <c r="T21" s="92"/>
      <c r="U21" s="74" t="s">
        <v>51</v>
      </c>
      <c r="V21" s="74"/>
      <c r="W21" s="74"/>
      <c r="X21" s="74"/>
      <c r="Y21" s="74"/>
      <c r="Z21" s="75" t="s">
        <v>52</v>
      </c>
      <c r="AA21" s="75"/>
      <c r="AB21" s="75"/>
      <c r="AC21" s="75"/>
      <c r="AD21" s="75"/>
      <c r="AE21" s="75"/>
    </row>
    <row r="22" spans="1:31" ht="110.25" customHeight="1" x14ac:dyDescent="0.25">
      <c r="A22" s="3"/>
      <c r="B22" s="74" t="s">
        <v>53</v>
      </c>
      <c r="C22" s="74"/>
      <c r="D22" s="74"/>
      <c r="E22" s="75" t="s">
        <v>54</v>
      </c>
      <c r="F22" s="75"/>
      <c r="G22" s="75"/>
      <c r="H22" s="75"/>
      <c r="I22" s="75"/>
      <c r="J22" s="75" t="s">
        <v>49</v>
      </c>
      <c r="K22" s="75"/>
      <c r="L22" s="92" t="s">
        <v>55</v>
      </c>
      <c r="M22" s="92"/>
      <c r="N22" s="92"/>
      <c r="O22" s="92"/>
      <c r="P22" s="92"/>
      <c r="Q22" s="92"/>
      <c r="R22" s="92"/>
      <c r="S22" s="92"/>
      <c r="T22" s="92"/>
      <c r="U22" s="75" t="s">
        <v>56</v>
      </c>
      <c r="V22" s="75"/>
      <c r="W22" s="75"/>
      <c r="X22" s="75"/>
      <c r="Y22" s="75"/>
      <c r="Z22" s="75" t="s">
        <v>57</v>
      </c>
      <c r="AA22" s="75"/>
      <c r="AB22" s="75"/>
      <c r="AC22" s="75"/>
      <c r="AD22" s="75"/>
      <c r="AE22" s="75"/>
    </row>
    <row r="23" spans="1:31" ht="110.25" customHeight="1" x14ac:dyDescent="0.25">
      <c r="A23" s="3"/>
      <c r="B23" s="74" t="s">
        <v>58</v>
      </c>
      <c r="C23" s="74"/>
      <c r="D23" s="74"/>
      <c r="E23" s="75" t="s">
        <v>59</v>
      </c>
      <c r="F23" s="75"/>
      <c r="G23" s="75"/>
      <c r="H23" s="75"/>
      <c r="I23" s="75"/>
      <c r="J23" s="75" t="s">
        <v>49</v>
      </c>
      <c r="K23" s="75"/>
      <c r="L23" s="76" t="s">
        <v>60</v>
      </c>
      <c r="M23" s="76"/>
      <c r="N23" s="76"/>
      <c r="O23" s="76"/>
      <c r="P23" s="76"/>
      <c r="Q23" s="76"/>
      <c r="R23" s="76"/>
      <c r="S23" s="76"/>
      <c r="T23" s="76"/>
      <c r="U23" s="74" t="s">
        <v>61</v>
      </c>
      <c r="V23" s="74"/>
      <c r="W23" s="74"/>
      <c r="X23" s="74"/>
      <c r="Y23" s="74"/>
      <c r="Z23" s="75" t="s">
        <v>62</v>
      </c>
      <c r="AA23" s="75"/>
      <c r="AB23" s="75"/>
      <c r="AC23" s="75"/>
      <c r="AD23" s="75"/>
      <c r="AE23" s="75"/>
    </row>
    <row r="24" spans="1:31" ht="110.25" customHeight="1" x14ac:dyDescent="0.25">
      <c r="A24" s="3"/>
      <c r="B24" s="74" t="s">
        <v>63</v>
      </c>
      <c r="C24" s="74"/>
      <c r="D24" s="74"/>
      <c r="E24" s="75" t="s">
        <v>64</v>
      </c>
      <c r="F24" s="75"/>
      <c r="G24" s="75"/>
      <c r="H24" s="75"/>
      <c r="I24" s="75"/>
      <c r="J24" s="75" t="s">
        <v>49</v>
      </c>
      <c r="K24" s="75"/>
      <c r="L24" s="76" t="s">
        <v>65</v>
      </c>
      <c r="M24" s="76"/>
      <c r="N24" s="76"/>
      <c r="O24" s="76"/>
      <c r="P24" s="76"/>
      <c r="Q24" s="76"/>
      <c r="R24" s="76"/>
      <c r="S24" s="76"/>
      <c r="T24" s="76"/>
      <c r="U24" s="74" t="s">
        <v>66</v>
      </c>
      <c r="V24" s="74"/>
      <c r="W24" s="74"/>
      <c r="X24" s="74"/>
      <c r="Y24" s="74"/>
      <c r="Z24" s="75" t="s">
        <v>67</v>
      </c>
      <c r="AA24" s="75"/>
      <c r="AB24" s="75"/>
      <c r="AC24" s="75"/>
      <c r="AD24" s="75"/>
      <c r="AE24" s="75"/>
    </row>
    <row r="25" spans="1:31" ht="85.5" customHeight="1" x14ac:dyDescent="0.25">
      <c r="A25" s="3"/>
      <c r="B25" s="74" t="s">
        <v>68</v>
      </c>
      <c r="C25" s="74"/>
      <c r="D25" s="74"/>
      <c r="E25" s="75" t="s">
        <v>69</v>
      </c>
      <c r="F25" s="75"/>
      <c r="G25" s="75"/>
      <c r="H25" s="75"/>
      <c r="I25" s="75"/>
      <c r="J25" s="75" t="s">
        <v>49</v>
      </c>
      <c r="K25" s="75"/>
      <c r="L25" s="76" t="s">
        <v>70</v>
      </c>
      <c r="M25" s="76"/>
      <c r="N25" s="76"/>
      <c r="O25" s="76"/>
      <c r="P25" s="76"/>
      <c r="Q25" s="76"/>
      <c r="R25" s="76"/>
      <c r="S25" s="76"/>
      <c r="T25" s="76"/>
      <c r="U25" s="74" t="s">
        <v>71</v>
      </c>
      <c r="V25" s="74"/>
      <c r="W25" s="74"/>
      <c r="X25" s="74"/>
      <c r="Y25" s="74"/>
      <c r="Z25" s="75" t="s">
        <v>72</v>
      </c>
      <c r="AA25" s="75"/>
      <c r="AB25" s="75"/>
      <c r="AC25" s="75"/>
      <c r="AD25" s="75"/>
      <c r="AE25" s="75"/>
    </row>
    <row r="26" spans="1:31" ht="77.25" customHeight="1" x14ac:dyDescent="0.25">
      <c r="A26" s="3"/>
      <c r="B26" s="74" t="s">
        <v>73</v>
      </c>
      <c r="C26" s="74"/>
      <c r="D26" s="74"/>
      <c r="E26" s="75" t="s">
        <v>74</v>
      </c>
      <c r="F26" s="75"/>
      <c r="G26" s="75"/>
      <c r="H26" s="75"/>
      <c r="I26" s="75"/>
      <c r="J26" s="75" t="s">
        <v>49</v>
      </c>
      <c r="K26" s="75"/>
      <c r="L26" s="76" t="s">
        <v>75</v>
      </c>
      <c r="M26" s="76"/>
      <c r="N26" s="76"/>
      <c r="O26" s="76"/>
      <c r="P26" s="76"/>
      <c r="Q26" s="76"/>
      <c r="R26" s="76"/>
      <c r="S26" s="76"/>
      <c r="T26" s="76"/>
      <c r="U26" s="74" t="s">
        <v>76</v>
      </c>
      <c r="V26" s="74"/>
      <c r="W26" s="74"/>
      <c r="X26" s="74"/>
      <c r="Y26" s="74"/>
      <c r="Z26" s="75" t="s">
        <v>46</v>
      </c>
      <c r="AA26" s="75"/>
      <c r="AB26" s="75"/>
      <c r="AC26" s="75"/>
      <c r="AD26" s="75"/>
      <c r="AE26" s="75"/>
    </row>
    <row r="27" spans="1:31" ht="73.5" customHeight="1" x14ac:dyDescent="0.25">
      <c r="A27" s="3"/>
      <c r="B27" s="74" t="s">
        <v>77</v>
      </c>
      <c r="C27" s="74"/>
      <c r="D27" s="74"/>
      <c r="E27" s="75" t="s">
        <v>78</v>
      </c>
      <c r="F27" s="75"/>
      <c r="G27" s="75"/>
      <c r="H27" s="75"/>
      <c r="I27" s="75"/>
      <c r="J27" s="75" t="s">
        <v>49</v>
      </c>
      <c r="K27" s="75"/>
      <c r="L27" s="76" t="s">
        <v>79</v>
      </c>
      <c r="M27" s="76"/>
      <c r="N27" s="76"/>
      <c r="O27" s="76"/>
      <c r="P27" s="76"/>
      <c r="Q27" s="76"/>
      <c r="R27" s="76"/>
      <c r="S27" s="76"/>
      <c r="T27" s="76"/>
      <c r="U27" s="74" t="s">
        <v>80</v>
      </c>
      <c r="V27" s="74"/>
      <c r="W27" s="74"/>
      <c r="X27" s="74"/>
      <c r="Y27" s="74"/>
      <c r="Z27" s="75" t="s">
        <v>81</v>
      </c>
      <c r="AA27" s="75"/>
      <c r="AB27" s="75"/>
      <c r="AC27" s="75"/>
      <c r="AD27" s="75"/>
      <c r="AE27" s="75"/>
    </row>
    <row r="28" spans="1:31" ht="77.25" customHeight="1" x14ac:dyDescent="0.25">
      <c r="A28" s="3"/>
      <c r="B28" s="74" t="s">
        <v>82</v>
      </c>
      <c r="C28" s="74"/>
      <c r="D28" s="74"/>
      <c r="E28" s="75" t="s">
        <v>83</v>
      </c>
      <c r="F28" s="75"/>
      <c r="G28" s="75"/>
      <c r="H28" s="75"/>
      <c r="I28" s="75"/>
      <c r="J28" s="75" t="s">
        <v>49</v>
      </c>
      <c r="K28" s="75"/>
      <c r="L28" s="76" t="s">
        <v>84</v>
      </c>
      <c r="M28" s="76"/>
      <c r="N28" s="76"/>
      <c r="O28" s="76"/>
      <c r="P28" s="76"/>
      <c r="Q28" s="76"/>
      <c r="R28" s="76"/>
      <c r="S28" s="76"/>
      <c r="T28" s="76"/>
      <c r="U28" s="74" t="s">
        <v>85</v>
      </c>
      <c r="V28" s="74"/>
      <c r="W28" s="74"/>
      <c r="X28" s="74"/>
      <c r="Y28" s="74"/>
      <c r="Z28" s="75" t="s">
        <v>86</v>
      </c>
      <c r="AA28" s="75"/>
      <c r="AB28" s="75"/>
      <c r="AC28" s="75"/>
      <c r="AD28" s="75"/>
      <c r="AE28" s="75"/>
    </row>
    <row r="29" spans="1:31" ht="83.25" customHeight="1" x14ac:dyDescent="0.25">
      <c r="A29" s="3"/>
      <c r="B29" s="60" t="s">
        <v>87</v>
      </c>
      <c r="C29" s="61"/>
      <c r="D29" s="62"/>
      <c r="E29" s="88" t="s">
        <v>88</v>
      </c>
      <c r="F29" s="90"/>
      <c r="G29" s="90"/>
      <c r="H29" s="90"/>
      <c r="I29" s="89"/>
      <c r="J29" s="88" t="s">
        <v>49</v>
      </c>
      <c r="K29" s="89"/>
      <c r="L29" s="71" t="s">
        <v>89</v>
      </c>
      <c r="M29" s="72"/>
      <c r="N29" s="72"/>
      <c r="O29" s="72"/>
      <c r="P29" s="72"/>
      <c r="Q29" s="72"/>
      <c r="R29" s="72"/>
      <c r="S29" s="72"/>
      <c r="T29" s="73"/>
      <c r="U29" s="60" t="s">
        <v>90</v>
      </c>
      <c r="V29" s="61"/>
      <c r="W29" s="61"/>
      <c r="X29" s="61"/>
      <c r="Y29" s="62"/>
      <c r="Z29" s="88" t="s">
        <v>46</v>
      </c>
      <c r="AA29" s="90"/>
      <c r="AB29" s="90"/>
      <c r="AC29" s="90"/>
      <c r="AD29" s="90"/>
      <c r="AE29" s="89"/>
    </row>
    <row r="30" spans="1:31" ht="90" customHeight="1" x14ac:dyDescent="0.25">
      <c r="A30" s="3"/>
      <c r="B30" s="60" t="s">
        <v>91</v>
      </c>
      <c r="C30" s="61"/>
      <c r="D30" s="62"/>
      <c r="E30" s="88" t="s">
        <v>92</v>
      </c>
      <c r="F30" s="90"/>
      <c r="G30" s="90"/>
      <c r="H30" s="90"/>
      <c r="I30" s="89"/>
      <c r="J30" s="88" t="s">
        <v>49</v>
      </c>
      <c r="K30" s="89"/>
      <c r="L30" s="71" t="s">
        <v>93</v>
      </c>
      <c r="M30" s="72"/>
      <c r="N30" s="72"/>
      <c r="O30" s="72"/>
      <c r="P30" s="72"/>
      <c r="Q30" s="72"/>
      <c r="R30" s="72"/>
      <c r="S30" s="72"/>
      <c r="T30" s="73"/>
      <c r="U30" s="60" t="s">
        <v>94</v>
      </c>
      <c r="V30" s="61"/>
      <c r="W30" s="61"/>
      <c r="X30" s="61"/>
      <c r="Y30" s="62"/>
      <c r="Z30" s="88" t="s">
        <v>95</v>
      </c>
      <c r="AA30" s="90"/>
      <c r="AB30" s="90"/>
      <c r="AC30" s="90"/>
      <c r="AD30" s="90"/>
      <c r="AE30" s="89"/>
    </row>
    <row r="31" spans="1:31" ht="78.75" customHeight="1" x14ac:dyDescent="0.25">
      <c r="A31" s="3"/>
      <c r="B31" s="74" t="s">
        <v>91</v>
      </c>
      <c r="C31" s="74"/>
      <c r="D31" s="74"/>
      <c r="E31" s="75" t="s">
        <v>96</v>
      </c>
      <c r="F31" s="75"/>
      <c r="G31" s="75"/>
      <c r="H31" s="75"/>
      <c r="I31" s="75"/>
      <c r="J31" s="75" t="s">
        <v>97</v>
      </c>
      <c r="K31" s="75"/>
      <c r="L31" s="76" t="s">
        <v>98</v>
      </c>
      <c r="M31" s="76"/>
      <c r="N31" s="76"/>
      <c r="O31" s="76"/>
      <c r="P31" s="76"/>
      <c r="Q31" s="76"/>
      <c r="R31" s="76"/>
      <c r="S31" s="76"/>
      <c r="T31" s="76"/>
      <c r="U31" s="74" t="s">
        <v>99</v>
      </c>
      <c r="V31" s="74"/>
      <c r="W31" s="74"/>
      <c r="X31" s="74"/>
      <c r="Y31" s="74"/>
      <c r="Z31" s="75" t="s">
        <v>100</v>
      </c>
      <c r="AA31" s="75"/>
      <c r="AB31" s="75"/>
      <c r="AC31" s="75"/>
      <c r="AD31" s="75"/>
      <c r="AE31" s="75"/>
    </row>
    <row r="32" spans="1:31" ht="82.5" customHeight="1" x14ac:dyDescent="0.25">
      <c r="A32" s="3"/>
      <c r="B32" s="74" t="s">
        <v>91</v>
      </c>
      <c r="C32" s="74"/>
      <c r="D32" s="74"/>
      <c r="E32" s="74" t="s">
        <v>101</v>
      </c>
      <c r="F32" s="74"/>
      <c r="G32" s="74"/>
      <c r="H32" s="74"/>
      <c r="I32" s="74"/>
      <c r="J32" s="75" t="s">
        <v>102</v>
      </c>
      <c r="K32" s="75"/>
      <c r="L32" s="76" t="s">
        <v>103</v>
      </c>
      <c r="M32" s="76"/>
      <c r="N32" s="76"/>
      <c r="O32" s="76"/>
      <c r="P32" s="76"/>
      <c r="Q32" s="76"/>
      <c r="R32" s="76"/>
      <c r="S32" s="76"/>
      <c r="T32" s="76"/>
      <c r="U32" s="75" t="s">
        <v>104</v>
      </c>
      <c r="V32" s="75"/>
      <c r="W32" s="75"/>
      <c r="X32" s="75"/>
      <c r="Y32" s="75"/>
      <c r="Z32" s="91" t="s">
        <v>81</v>
      </c>
      <c r="AA32" s="91"/>
      <c r="AB32" s="91"/>
      <c r="AC32" s="91"/>
      <c r="AD32" s="91"/>
      <c r="AE32" s="91"/>
    </row>
    <row r="33" spans="1:35" ht="68.25" customHeight="1" x14ac:dyDescent="0.25">
      <c r="A33" s="3"/>
      <c r="B33" s="74" t="s">
        <v>91</v>
      </c>
      <c r="C33" s="74"/>
      <c r="D33" s="74"/>
      <c r="E33" s="74" t="s">
        <v>105</v>
      </c>
      <c r="F33" s="74"/>
      <c r="G33" s="74"/>
      <c r="H33" s="74"/>
      <c r="I33" s="74"/>
      <c r="J33" s="75" t="s">
        <v>102</v>
      </c>
      <c r="K33" s="75"/>
      <c r="L33" s="76" t="s">
        <v>106</v>
      </c>
      <c r="M33" s="76"/>
      <c r="N33" s="76"/>
      <c r="O33" s="76"/>
      <c r="P33" s="76"/>
      <c r="Q33" s="76"/>
      <c r="R33" s="76"/>
      <c r="S33" s="76"/>
      <c r="T33" s="76"/>
      <c r="U33" s="75" t="s">
        <v>107</v>
      </c>
      <c r="V33" s="75"/>
      <c r="W33" s="75"/>
      <c r="X33" s="75"/>
      <c r="Y33" s="75"/>
      <c r="Z33" s="91" t="s">
        <v>95</v>
      </c>
      <c r="AA33" s="91"/>
      <c r="AB33" s="91"/>
      <c r="AC33" s="91"/>
      <c r="AD33" s="91"/>
      <c r="AE33" s="91"/>
    </row>
    <row r="34" spans="1:35" ht="8.1" customHeight="1" x14ac:dyDescent="0.25">
      <c r="A34" s="1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</row>
    <row r="35" spans="1:35" ht="20.100000000000001" customHeight="1" x14ac:dyDescent="0.25">
      <c r="A35" s="1"/>
      <c r="B35" s="57" t="s">
        <v>108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9"/>
    </row>
    <row r="36" spans="1:35" ht="20.100000000000001" customHeight="1" x14ac:dyDescent="0.25">
      <c r="A36" s="1"/>
      <c r="B36" s="57" t="s">
        <v>109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2" t="s">
        <v>110</v>
      </c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</row>
    <row r="37" spans="1:35" ht="20.100000000000001" customHeight="1" x14ac:dyDescent="0.25">
      <c r="A37" s="1"/>
      <c r="B37" s="52" t="s">
        <v>111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 t="s">
        <v>112</v>
      </c>
      <c r="N37" s="52"/>
      <c r="O37" s="52"/>
      <c r="P37" s="52"/>
      <c r="Q37" s="52"/>
      <c r="R37" s="52"/>
      <c r="S37" s="57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</row>
    <row r="38" spans="1:35" s="17" customFormat="1" ht="44.25" customHeight="1" x14ac:dyDescent="0.25">
      <c r="A38" s="22"/>
      <c r="B38" s="77" t="str">
        <f>HYPERLINK("https://www.supersociedades.gov.co/documents/107391/3463418/GIN-PR-001_ControlInformacionDocumentada.pdf/","GIN-PR-001 Control de la Información Documentada")</f>
        <v>GIN-PR-001 Control de la Información Documentada</v>
      </c>
      <c r="C38" s="77"/>
      <c r="D38" s="77"/>
      <c r="E38" s="77"/>
      <c r="F38" s="77"/>
      <c r="G38" s="77"/>
      <c r="H38" s="77"/>
      <c r="I38" s="77" t="str">
        <f>HYPERLINK("https://www.supersociedades.gov.co/documents/107391/3463418/GIN-PO-002_TratamientoProteccionDatosPersonales.pdf","GIN-PO-002 Política para el Tratamiento y la Protección de Datos Personales")</f>
        <v>GIN-PO-002 Política para el Tratamiento y la Protección de Datos Personales</v>
      </c>
      <c r="J38" s="77"/>
      <c r="K38" s="77"/>
      <c r="L38" s="78"/>
      <c r="M38" s="77" t="str">
        <f>HYPERLINK("https://www.supersociedades.gov.co/documents/107391/3463817/GIN-FM-001_SolicitudCambioAprobacionDocumental.docx","GIN-FM-001 Solicitud de Cambio y Aprobación Documental")</f>
        <v>GIN-FM-001 Solicitud de Cambio y Aprobación Documental</v>
      </c>
      <c r="N38" s="77"/>
      <c r="O38" s="77"/>
      <c r="P38" s="77"/>
      <c r="Q38" s="77"/>
      <c r="R38" s="77" t="str">
        <f>HYPERLINK("https://www.supersociedades.gov.co/documents/107391/3463817/GIN-FM-032_ListadoMaestroDocumentos.xlsx","GIN-FM-032 Listado Maestro de Documentos")</f>
        <v>GIN-FM-032 Listado Maestro de Documentos</v>
      </c>
      <c r="S38" s="77"/>
      <c r="T38" s="77"/>
      <c r="U38" s="77"/>
      <c r="V38" s="77"/>
      <c r="W38" s="77"/>
      <c r="X38" s="38" t="s">
        <v>113</v>
      </c>
      <c r="Y38" s="39"/>
      <c r="Z38" s="39"/>
      <c r="AA38" s="39"/>
      <c r="AB38" s="39"/>
      <c r="AC38" s="39"/>
      <c r="AD38" s="39"/>
      <c r="AE38" s="40"/>
      <c r="AI38" s="23"/>
    </row>
    <row r="39" spans="1:35" s="17" customFormat="1" ht="44.25" customHeight="1" x14ac:dyDescent="0.25">
      <c r="A39" s="24"/>
      <c r="B39" s="67" t="str">
        <f>HYPERLINK("https://www.supersociedades.gov.co/documents/107391/3463418/GIN-PR-002%20Acciones%20Correctivas%2C%20Preventivas%20y%20de%20Mejora.pdf/","GIN-PR-002 Procedimiento Acciones Correctivas, Preventivas y de Mejora")</f>
        <v>GIN-PR-002 Procedimiento Acciones Correctivas, Preventivas y de Mejora</v>
      </c>
      <c r="C39" s="67"/>
      <c r="D39" s="67"/>
      <c r="E39" s="67"/>
      <c r="F39" s="67"/>
      <c r="G39" s="67"/>
      <c r="H39" s="67"/>
      <c r="I39" s="67" t="str">
        <f>HYPERLINK("https://www.supersociedades.gov.co/documents/107391/3463418/GIN-PO-003_PoliticasSeguridadInformacion.pdf","GIN-PO-003 Políticas de Seguridad y Privacidad de la Información del SGSI")</f>
        <v>GIN-PO-003 Políticas de Seguridad y Privacidad de la Información del SGSI</v>
      </c>
      <c r="J39" s="67"/>
      <c r="K39" s="67"/>
      <c r="L39" s="79"/>
      <c r="M39" s="67" t="str">
        <f>HYPERLINK("https://www.supersociedades.gov.co/documents/107391/3463817/GIN-FM-004_PlandeMejoramiento.xlsx","GIN-FM-004 Plan de Mejoramiento")</f>
        <v>GIN-FM-004 Plan de Mejoramiento</v>
      </c>
      <c r="N39" s="67"/>
      <c r="O39" s="67"/>
      <c r="P39" s="67"/>
      <c r="Q39" s="67"/>
      <c r="R39" s="67" t="str">
        <f>HYPERLINK("https://www.supersociedades.gov.co/documents/107391/3463817/GIN-FM-033_PlantillaCaracterizacionProceso.xlsx","GIN-FM-033 Plantilla de Caracterización de Proceso")</f>
        <v>GIN-FM-033 Plantilla de Caracterización de Proceso</v>
      </c>
      <c r="S39" s="67"/>
      <c r="T39" s="67"/>
      <c r="U39" s="67"/>
      <c r="V39" s="67"/>
      <c r="W39" s="67"/>
      <c r="X39" s="41"/>
      <c r="Y39" s="35"/>
      <c r="Z39" s="35"/>
      <c r="AA39" s="35"/>
      <c r="AB39" s="35"/>
      <c r="AC39" s="35"/>
      <c r="AD39" s="35"/>
      <c r="AE39" s="42"/>
    </row>
    <row r="40" spans="1:35" s="17" customFormat="1" ht="61.5" customHeight="1" x14ac:dyDescent="0.25">
      <c r="A40" s="24"/>
      <c r="B40" s="67" t="str">
        <f>HYPERLINK("https://www.supersociedades.gov.co/documents/107391/3463418/GIN-PR-003_ServicioNoConforme.pdf","GIN-PR-003 Control de Salidas No Conformes")</f>
        <v>GIN-PR-003 Control de Salidas No Conformes</v>
      </c>
      <c r="C40" s="67"/>
      <c r="D40" s="67"/>
      <c r="E40" s="67"/>
      <c r="F40" s="67"/>
      <c r="G40" s="67"/>
      <c r="H40" s="67"/>
      <c r="I40" s="67" t="str">
        <f>HYPERLINK("https://www.supersociedades.gov.co/documents/107391/3463418/GIN-PO-004%20Pol%C3%ADtica_%20Gesti%C3%B3n_Informaci%C3%B3n_Estad%C3%ADstica.pdf","GIN-PO-004_Gestión de la Información Estadística")</f>
        <v>GIN-PO-004_Gestión de la Información Estadística</v>
      </c>
      <c r="J40" s="67"/>
      <c r="K40" s="67"/>
      <c r="L40" s="79"/>
      <c r="M40" s="67" t="str">
        <f>HYPERLINK("https://www.supersociedades.gov.co/documents/107391/3463817/GIN-FM-006_HojaVidaIndicador.xlsx","GIN-FM-006 Hoja de vida Indicadores")</f>
        <v>GIN-FM-006 Hoja de vida Indicadores</v>
      </c>
      <c r="N40" s="67"/>
      <c r="O40" s="67"/>
      <c r="P40" s="67"/>
      <c r="Q40" s="67"/>
      <c r="R40" s="67" t="str">
        <f>HYPERLINK("https://www.supersociedades.gov.co/documents/107391/3463817/GIN-FM-034_PlantillaProcedimiento.docx","GIN-FM-034 Plantilla Procedimiento")</f>
        <v>GIN-FM-034 Plantilla Procedimiento</v>
      </c>
      <c r="S40" s="67"/>
      <c r="T40" s="67"/>
      <c r="U40" s="67"/>
      <c r="V40" s="67"/>
      <c r="W40" s="67"/>
      <c r="X40" s="41"/>
      <c r="Y40" s="35"/>
      <c r="Z40" s="35"/>
      <c r="AA40" s="35"/>
      <c r="AB40" s="35"/>
      <c r="AC40" s="35"/>
      <c r="AD40" s="35"/>
      <c r="AE40" s="42"/>
    </row>
    <row r="41" spans="1:35" s="17" customFormat="1" ht="44.25" customHeight="1" x14ac:dyDescent="0.25">
      <c r="A41" s="22"/>
      <c r="B41" s="67" t="str">
        <f>HYPERLINK("https://www.supersociedades.gov.co/documents/107391/3463418/GIN-PR-006_IdentificacionAspectosImpactosAmbientales.pdf","GIN-PR-006 Identificación de Aspectos y Valoración de Impactos Ambientales y Ciclo de Vida")</f>
        <v>GIN-PR-006 Identificación de Aspectos y Valoración de Impactos Ambientales y Ciclo de Vida</v>
      </c>
      <c r="C41" s="67"/>
      <c r="D41" s="67"/>
      <c r="E41" s="67"/>
      <c r="F41" s="67"/>
      <c r="G41" s="67"/>
      <c r="H41" s="67"/>
      <c r="I41" s="67" t="str">
        <f>HYPERLINK("https://www.supersociedades.gov.co/documents/107391/3463418/GIN-PO-005_Politica_Aplicacion_Uso_Inteligencia_Artificial.pdf","GIN-PO-005 Aplicación y Uso de Inteligencia Artificial")</f>
        <v>GIN-PO-005 Aplicación y Uso de Inteligencia Artificial</v>
      </c>
      <c r="J41" s="67"/>
      <c r="K41" s="67"/>
      <c r="L41" s="79"/>
      <c r="M41" s="67" t="str">
        <f>HYPERLINK("https://www.supersociedades.gov.co/documents/107391/3463817/GIN-FM
-011_MatrizRequisitosVsProcesos.xlsx","GIN-FM-011 Matriz de Requisitos vs Procesos")</f>
        <v>GIN-FM-011 Matriz de Requisitos vs Procesos</v>
      </c>
      <c r="N41" s="67"/>
      <c r="O41" s="67"/>
      <c r="P41" s="67"/>
      <c r="Q41" s="67"/>
      <c r="R41" s="67" t="str">
        <f>HYPERLINK("https://www.supersociedades.gov.co/documents/107391/3463817/GIN-FM-035_PlantillaPolitica.docx","GIN-FM-035 Plantilla Política")</f>
        <v>GIN-FM-035 Plantilla Política</v>
      </c>
      <c r="S41" s="67"/>
      <c r="T41" s="67"/>
      <c r="U41" s="67"/>
      <c r="V41" s="67"/>
      <c r="W41" s="67"/>
      <c r="X41" s="18"/>
      <c r="Y41" s="18"/>
      <c r="Z41" s="18"/>
      <c r="AA41" s="18"/>
      <c r="AB41" s="18"/>
      <c r="AC41" s="18"/>
      <c r="AD41" s="18"/>
      <c r="AE41" s="19"/>
    </row>
    <row r="42" spans="1:35" s="17" customFormat="1" ht="44.25" customHeight="1" x14ac:dyDescent="0.25">
      <c r="A42" s="24"/>
      <c r="B42" s="67" t="str">
        <f>HYPERLINK("https://www.supersociedades.gov.co/documents/107391/3463418/GIN-PR-009_AtencionConsultasReclamosDatosPersonales.pdf","GIN-PR-009 Atención de Consultas y Reclamos en el Tratamiento de Datos Personales")</f>
        <v>GIN-PR-009 Atención de Consultas y Reclamos en el Tratamiento de Datos Personales</v>
      </c>
      <c r="C42" s="67"/>
      <c r="D42" s="67"/>
      <c r="E42" s="67"/>
      <c r="F42" s="67"/>
      <c r="G42" s="67"/>
      <c r="H42" s="67"/>
      <c r="I42" s="67" t="str">
        <f>HYPERLINK("https://www.supersociedades.gov.co/documents/107391/3463418/GIN-PG-001_GestionCambioOrganizacional.pdf","GIN-PG-001 Programa de Gestión del Cambio Organizacional")</f>
        <v>GIN-PG-001 Programa de Gestión del Cambio Organizacional</v>
      </c>
      <c r="J42" s="67"/>
      <c r="K42" s="67"/>
      <c r="L42" s="79"/>
      <c r="M42" s="67" t="str">
        <f>HYPERLINK("https://www.supersociedades.gov.co/documents/107391/3463817/GIN-FM-012_InventarioClasificacioondeActivos.xlsx","GIN-FM-012 Inventario de Identificación y Clasificación de Activos de Información")</f>
        <v>GIN-FM-012 Inventario de Identificación y Clasificación de Activos de Información</v>
      </c>
      <c r="N42" s="67"/>
      <c r="O42" s="67"/>
      <c r="P42" s="67"/>
      <c r="Q42" s="67"/>
      <c r="R42" s="67" t="str">
        <f>HYPERLINK("https://www.supersociedades.gov.co/documents/107391/3463817/GIN-FM-036_PlantillaManual.docx","GIN-FM-036 Plantilla Manual")</f>
        <v>GIN-FM-036 Plantilla Manual</v>
      </c>
      <c r="S42" s="67"/>
      <c r="T42" s="67"/>
      <c r="U42" s="67"/>
      <c r="V42" s="67"/>
      <c r="W42" s="67"/>
      <c r="X42" s="18"/>
      <c r="Y42" s="18"/>
      <c r="Z42" s="18"/>
      <c r="AA42" s="18"/>
      <c r="AB42" s="18"/>
      <c r="AC42" s="18"/>
      <c r="AD42" s="18"/>
      <c r="AE42" s="19"/>
    </row>
    <row r="43" spans="1:35" s="17" customFormat="1" ht="44.25" customHeight="1" x14ac:dyDescent="0.25">
      <c r="A43" s="24"/>
      <c r="B43" s="67" t="str">
        <f>HYPERLINK("https://www.supersociedades.gov.co/documents/107391/3463418/GIN-PR-010_GestionCambio.pdf","GIN-PR-010 Gestión del Cambio")</f>
        <v>GIN-PR-010 Gestión del Cambio</v>
      </c>
      <c r="C43" s="67"/>
      <c r="D43" s="67"/>
      <c r="E43" s="67"/>
      <c r="F43" s="67"/>
      <c r="G43" s="67"/>
      <c r="H43" s="67"/>
      <c r="I43" s="41"/>
      <c r="J43" s="36"/>
      <c r="K43" s="36"/>
      <c r="L43" s="36"/>
      <c r="M43" s="67" t="str">
        <f>HYPERLINK("https://www.supersociedades.gov.co/documents/107391/3463817/GIN-FM-013_MatrizdeImpactosAmbientales.xlsx","GIN-FM-013 Matriz de Identificación de Aspectos y Evaluación de Impactos Ambientales")</f>
        <v>GIN-FM-013 Matriz de Identificación de Aspectos y Evaluación de Impactos Ambientales</v>
      </c>
      <c r="N43" s="67"/>
      <c r="O43" s="67"/>
      <c r="P43" s="67"/>
      <c r="Q43" s="67"/>
      <c r="R43" s="67" t="str">
        <f>HYPERLINK("https://www.supersociedades.gov.co/documents/107391/3463817/GIN-FM-037_PlantillaInstructivo.docx","GIN-FM-037 Plantilla Instructivo")</f>
        <v>GIN-FM-037 Plantilla Instructivo</v>
      </c>
      <c r="S43" s="67"/>
      <c r="T43" s="67"/>
      <c r="U43" s="67"/>
      <c r="V43" s="67"/>
      <c r="W43" s="67"/>
      <c r="X43" s="18"/>
      <c r="Y43" s="18"/>
      <c r="Z43" s="18"/>
      <c r="AA43" s="18"/>
      <c r="AB43" s="18"/>
      <c r="AC43" s="18"/>
      <c r="AD43" s="18"/>
      <c r="AE43" s="19"/>
    </row>
    <row r="44" spans="1:35" s="17" customFormat="1" ht="44.25" customHeight="1" x14ac:dyDescent="0.25">
      <c r="A44" s="24"/>
      <c r="B44" s="67" t="str">
        <f>HYPERLINK("https://www.supersociedades.gov.co/documents/107391/3463418/GIN-PR-011_AuditoriaInterna.pdf","GIN-PR-011 Auditoría Interna")</f>
        <v>GIN-PR-011 Auditoría Interna</v>
      </c>
      <c r="C44" s="67"/>
      <c r="D44" s="67"/>
      <c r="E44" s="67"/>
      <c r="F44" s="67"/>
      <c r="G44" s="67"/>
      <c r="H44" s="67"/>
      <c r="I44" s="79"/>
      <c r="J44" s="83"/>
      <c r="K44" s="83"/>
      <c r="L44" s="83"/>
      <c r="M44" s="67" t="str">
        <f>HYPERLINK("https://www.supersociedades.gov.co/documents/107391/3463817/GIN-FM-014_MatrizIdenyEvaluadeRequisitosLegales.xlsx/","GIN-FM-014 Matriz de Identificación y Evaluación de Requisitos Legales")</f>
        <v>GIN-FM-014 Matriz de Identificación y Evaluación de Requisitos Legales</v>
      </c>
      <c r="N44" s="67"/>
      <c r="O44" s="67"/>
      <c r="P44" s="67"/>
      <c r="Q44" s="67"/>
      <c r="R44" s="67" t="str">
        <f>HYPERLINK("https://www.supersociedades.gov.co/documents/107391/3463817/GIN-FM-038_PlantillaGuia.docx","GIN-FM-038_Plantilla Guía")</f>
        <v>GIN-FM-038_Plantilla Guía</v>
      </c>
      <c r="S44" s="67"/>
      <c r="T44" s="67"/>
      <c r="U44" s="67"/>
      <c r="V44" s="67"/>
      <c r="W44" s="67"/>
      <c r="X44" s="18"/>
      <c r="Y44" s="18"/>
      <c r="Z44" s="18"/>
      <c r="AA44" s="18"/>
      <c r="AB44" s="18"/>
      <c r="AC44" s="18"/>
      <c r="AD44" s="18"/>
      <c r="AE44" s="19"/>
    </row>
    <row r="45" spans="1:35" s="17" customFormat="1" ht="44.25" customHeight="1" x14ac:dyDescent="0.25">
      <c r="A45" s="24"/>
      <c r="B45" s="67" t="str">
        <f>HYPERLINK("https://www.supersociedades.gov.co/documents/107391/3463418/GIN-MA-001_ManualSistemaGestionIntegral.pdf","GIN-MA-001 Manual del Sistema de Gestión Integrado SGI")</f>
        <v>GIN-MA-001 Manual del Sistema de Gestión Integrado SGI</v>
      </c>
      <c r="C45" s="67"/>
      <c r="D45" s="67"/>
      <c r="E45" s="67"/>
      <c r="F45" s="67"/>
      <c r="G45" s="67"/>
      <c r="H45" s="67"/>
      <c r="I45" s="41"/>
      <c r="J45" s="35"/>
      <c r="K45" s="35"/>
      <c r="L45" s="35"/>
      <c r="M45" s="67" t="str">
        <f>HYPERLINK("https://www.supersociedades.gov.co/documents/107391/3463817/GIN-FM-016_DeclaraciondeAplicabilidad.xlsx","GIN-FM-016 Declaración de Aplicabilidad")</f>
        <v>GIN-FM-016 Declaración de Aplicabilidad</v>
      </c>
      <c r="N45" s="67"/>
      <c r="O45" s="67"/>
      <c r="P45" s="67"/>
      <c r="Q45" s="67"/>
      <c r="R45" s="67" t="str">
        <f>HYPERLINK("https://www.supersociedades.gov.co/documents/107391/3463817/GIN-FM-039_PlantillaPrograma.docx","GIN-FM-039 Plantilla Programa")</f>
        <v>GIN-FM-039 Plantilla Programa</v>
      </c>
      <c r="S45" s="67"/>
      <c r="T45" s="67"/>
      <c r="U45" s="67"/>
      <c r="V45" s="67"/>
      <c r="W45" s="67"/>
      <c r="X45" s="18"/>
      <c r="Y45" s="18"/>
      <c r="Z45" s="18"/>
      <c r="AA45" s="18"/>
      <c r="AB45" s="18"/>
      <c r="AC45" s="18"/>
      <c r="AD45" s="18"/>
      <c r="AE45" s="19"/>
    </row>
    <row r="46" spans="1:35" s="17" customFormat="1" ht="44.25" customHeight="1" x14ac:dyDescent="0.25">
      <c r="A46" s="24"/>
      <c r="B46" s="67" t="str">
        <f>HYPERLINK("https://www.supersociedades.gov.co/documents/107391/3463418/GIN-MA-002_ManualRelacionamientoGruposInteres.pdf","GIN-MA-002 Manual de Relacionamiento con Grupos de Interés")</f>
        <v>GIN-MA-002 Manual de Relacionamiento con Grupos de Interés</v>
      </c>
      <c r="C46" s="67"/>
      <c r="D46" s="67"/>
      <c r="E46" s="67"/>
      <c r="F46" s="67"/>
      <c r="G46" s="67"/>
      <c r="H46" s="67"/>
      <c r="I46" s="81"/>
      <c r="J46" s="82"/>
      <c r="K46" s="82"/>
      <c r="L46" s="82"/>
      <c r="M46" s="67" t="str">
        <f>HYPERLINK("https://www.supersociedades.gov.co/documents/107391/3463817/GIN-FM-018_MapaRiesgosCorrupcion.xlsx","GIN-FM-018 Mapa de riesgos de Corrupción")</f>
        <v>GIN-FM-018 Mapa de riesgos de Corrupción</v>
      </c>
      <c r="N46" s="67"/>
      <c r="O46" s="67"/>
      <c r="P46" s="67"/>
      <c r="Q46" s="67"/>
      <c r="R46" s="67" t="str">
        <f>HYPERLINK("https://www.supersociedades.gov.co/documents/107391/3463817/GIN-FM-040_PlantillaProtocolo.docx","GIN-FM-040 Plantilla Protocolo")</f>
        <v>GIN-FM-040 Plantilla Protocolo</v>
      </c>
      <c r="S46" s="67"/>
      <c r="T46" s="67"/>
      <c r="U46" s="67"/>
      <c r="V46" s="67"/>
      <c r="W46" s="67"/>
      <c r="X46" s="18"/>
      <c r="Y46" s="18"/>
      <c r="Z46" s="18"/>
      <c r="AA46" s="18"/>
      <c r="AB46" s="18"/>
      <c r="AC46" s="18"/>
      <c r="AD46" s="18"/>
      <c r="AE46" s="19"/>
    </row>
    <row r="47" spans="1:35" s="17" customFormat="1" ht="44.25" customHeight="1" x14ac:dyDescent="0.25">
      <c r="A47" s="24"/>
      <c r="B47" s="67" t="str">
        <f>HYPERLINK("https://www.supersociedades.gov.co/documents/107391/3463418/GIN-MA-003_ManualTratamientoDatosPersonales.pdf","GIN-MA-003 Manual Tratamiento de Datos Personales")</f>
        <v>GIN-MA-003 Manual Tratamiento de Datos Personales</v>
      </c>
      <c r="C47" s="67"/>
      <c r="D47" s="67"/>
      <c r="E47" s="67"/>
      <c r="F47" s="67"/>
      <c r="G47" s="67"/>
      <c r="H47" s="67"/>
      <c r="I47" s="81"/>
      <c r="J47" s="82"/>
      <c r="K47" s="82"/>
      <c r="L47" s="82"/>
      <c r="M47" s="67" t="str">
        <f>HYPERLINK("https://www.supersociedades.gov.co/documents/107391/3463817/GIN-FM-020_MatrizCiclodeVida.xlsx","GIN-FM-020 Matriz Ciclo de Vida")</f>
        <v>GIN-FM-020 Matriz Ciclo de Vida</v>
      </c>
      <c r="N47" s="67"/>
      <c r="O47" s="67"/>
      <c r="P47" s="67"/>
      <c r="Q47" s="67"/>
      <c r="R47" s="67" t="str">
        <f>HYPERLINK("https://www.supersociedades.gov.co/documents/107391/3463817/GIN-FM-041_PlanTrabajoAnual_SGA.xlsx","GIN-FM-041 Plan de Trabajo Anual Sistema de Gestión Ambiental")</f>
        <v>GIN-FM-041 Plan de Trabajo Anual Sistema de Gestión Ambiental</v>
      </c>
      <c r="S47" s="67"/>
      <c r="T47" s="67"/>
      <c r="U47" s="67"/>
      <c r="V47" s="67"/>
      <c r="W47" s="67"/>
      <c r="X47" s="18"/>
      <c r="Y47" s="18"/>
      <c r="Z47" s="18"/>
      <c r="AA47" s="18"/>
      <c r="AB47" s="18"/>
      <c r="AC47" s="18"/>
      <c r="AD47" s="18"/>
      <c r="AE47" s="19"/>
    </row>
    <row r="48" spans="1:35" s="17" customFormat="1" ht="44.25" customHeight="1" x14ac:dyDescent="0.25">
      <c r="A48" s="24"/>
      <c r="B48" s="79" t="str">
        <f>HYPERLINK("https://www.supersociedades.gov.co/documents/107391/3463418/GIN-GU-010%20Gu%C3%ADa_Formulaci%C3%B3n_An%C3%A1lisis_Indicadores.pdf/","GIN-GU-001 Guía para la Formulación y Análisis de Indicadores")</f>
        <v>GIN-GU-001 Guía para la Formulación y Análisis de Indicadores</v>
      </c>
      <c r="C48" s="83"/>
      <c r="D48" s="83"/>
      <c r="E48" s="83"/>
      <c r="F48" s="83"/>
      <c r="G48" s="83"/>
      <c r="H48" s="84"/>
      <c r="I48" s="81"/>
      <c r="J48" s="82"/>
      <c r="K48" s="82"/>
      <c r="L48" s="82"/>
      <c r="M48" s="67" t="str">
        <f>HYPERLINK("https://www.supersociedades.gov.co/documents/107391/3463817/GIN-FM-021_ControldeServicioNoConforme.xlsx/","GIN-FM-021 Gestión de Salidas no Conformes")</f>
        <v>GIN-FM-021 Gestión de Salidas no Conformes</v>
      </c>
      <c r="N48" s="67"/>
      <c r="O48" s="67"/>
      <c r="P48" s="67"/>
      <c r="Q48" s="67"/>
      <c r="R48" s="67" t="str">
        <f>HYPERLINK("https://www.supersociedades.gov.co/documents/107391/3463817/GIN-FM-044_GestionCambio.docx","GIN-FM-044 Gestión del Cambio")</f>
        <v>GIN-FM-044 Gestión del Cambio</v>
      </c>
      <c r="S48" s="67"/>
      <c r="T48" s="67"/>
      <c r="U48" s="67"/>
      <c r="V48" s="67"/>
      <c r="W48" s="67"/>
      <c r="X48" s="18"/>
      <c r="Y48" s="18"/>
      <c r="Z48" s="18"/>
      <c r="AA48" s="18"/>
      <c r="AB48" s="18"/>
      <c r="AC48" s="18"/>
      <c r="AD48" s="18"/>
      <c r="AE48" s="19"/>
    </row>
    <row r="49" spans="1:39" s="17" customFormat="1" ht="44.25" customHeight="1" x14ac:dyDescent="0.25">
      <c r="A49" s="24"/>
      <c r="B49" s="67" t="str">
        <f>HYPERLINK("https://www.supersociedades.gov.co/documents/107391/3463418/GIN-GU-002_GuiadeAdministraciondeRiesgos.pdf","GIN-GU-002 Administración de Riesgos Institucionales")</f>
        <v>GIN-GU-002 Administración de Riesgos Institucionales</v>
      </c>
      <c r="C49" s="67"/>
      <c r="D49" s="67"/>
      <c r="E49" s="67"/>
      <c r="F49" s="67"/>
      <c r="G49" s="67"/>
      <c r="H49" s="67"/>
      <c r="I49" s="13"/>
      <c r="J49" s="14"/>
      <c r="K49" s="14"/>
      <c r="L49" s="14"/>
      <c r="M49" s="67" t="str">
        <f>HYPERLINK("https://www.supersociedades.gov.co/documents/107391/3463817/GIN-FM-023_CaracterizacionBasesDatosPersonales.docx","GIN-FM-023 Caracterización Base de Datos Personales")</f>
        <v>GIN-FM-023 Caracterización Base de Datos Personales</v>
      </c>
      <c r="N49" s="67"/>
      <c r="O49" s="67"/>
      <c r="P49" s="67"/>
      <c r="Q49" s="67"/>
      <c r="R49" s="67" t="str">
        <f>HYPERLINK("https://www.supersociedades.gov.co/documents/107391/3463817/GIN-FM-045_Normograma.xlsx","GIN-FM-045 Formato Normograma")</f>
        <v>GIN-FM-045 Formato Normograma</v>
      </c>
      <c r="S49" s="103"/>
      <c r="T49" s="103"/>
      <c r="U49" s="103"/>
      <c r="V49" s="103"/>
      <c r="W49" s="103"/>
      <c r="X49" s="18"/>
      <c r="Y49" s="18"/>
      <c r="Z49" s="18"/>
      <c r="AA49" s="18"/>
      <c r="AB49" s="18"/>
      <c r="AC49" s="18"/>
      <c r="AD49" s="18"/>
      <c r="AE49" s="19"/>
    </row>
    <row r="50" spans="1:39" s="17" customFormat="1" ht="44.25" customHeight="1" x14ac:dyDescent="0.25">
      <c r="A50" s="24"/>
      <c r="B50" s="41" t="str">
        <f>HYPERLINK("https://www.supersociedades.gov.co/documents/107391/3463418/GIN-GU-003_ElaboracionDocumentosSGI.pdf","GIN-GU-003 Elaboración de los Documentos del SGI")</f>
        <v>GIN-GU-003 Elaboración de los Documentos del SGI</v>
      </c>
      <c r="C50" s="36"/>
      <c r="D50" s="36"/>
      <c r="E50" s="36"/>
      <c r="F50" s="36"/>
      <c r="G50" s="36"/>
      <c r="H50" s="43"/>
      <c r="I50" s="13"/>
      <c r="J50" s="14"/>
      <c r="K50" s="14"/>
      <c r="L50" s="14"/>
      <c r="M50" s="67" t="str">
        <f>HYPERLINK("https://www.supersociedades.gov.co/documents/107391/3463817/GIN-FM-024_IdentificacionIncidentesDatosPer.docx","GIN-FM-024 Identificación de Incidentes en el Tratamiento de Datos Personales")</f>
        <v>GIN-FM-024 Identificación de Incidentes en el Tratamiento de Datos Personales</v>
      </c>
      <c r="N50" s="67"/>
      <c r="O50" s="67"/>
      <c r="P50" s="67"/>
      <c r="Q50" s="67"/>
      <c r="R50" s="41" t="str">
        <f>HYPERLINK("https://www.supersociedades.gov.co/documents/107391/3463817/GIN-FM-046_ProgramaAuditoriaInterna.xlsx","GIN-FM-046 Programa de Auditoría Interna")</f>
        <v>GIN-FM-046 Programa de Auditoría Interna</v>
      </c>
      <c r="S50" s="36"/>
      <c r="T50" s="36"/>
      <c r="U50" s="36"/>
      <c r="V50" s="36"/>
      <c r="W50" s="43"/>
      <c r="X50" s="18"/>
      <c r="Y50" s="18"/>
      <c r="Z50" s="18"/>
      <c r="AA50" s="18"/>
      <c r="AB50" s="18"/>
      <c r="AC50" s="18"/>
      <c r="AD50" s="18"/>
      <c r="AE50" s="19"/>
    </row>
    <row r="51" spans="1:39" s="17" customFormat="1" ht="44.25" customHeight="1" x14ac:dyDescent="0.25">
      <c r="A51" s="24"/>
      <c r="B51" s="41" t="str">
        <f>HYPERLINK("https://www.supersociedades.gov.co/documents/107391/3463418/GIN-GU-004_UsoAceptableActivosInformacion.pdf/8637c518-14ef-118d-c3c9-d17a18d0b044?t=1754686251039","GIN-GU-004 Guía para el Uso Aceptable de los Activos de Información")</f>
        <v>GIN-GU-004 Guía para el Uso Aceptable de los Activos de Información</v>
      </c>
      <c r="C51" s="36"/>
      <c r="D51" s="36"/>
      <c r="E51" s="36"/>
      <c r="F51" s="36"/>
      <c r="G51" s="36"/>
      <c r="H51" s="43"/>
      <c r="I51" s="13"/>
      <c r="J51" s="14"/>
      <c r="K51" s="14"/>
      <c r="L51" s="14"/>
      <c r="M51" s="67" t="str">
        <f>HYPERLINK("https://www.supersociedades.gov.co/documents/107391/3463817/GIN-FM-025_InvestigacionRespuestaIncidente.docx","GIN-FM-025 Investigación y Respuesta al Incidente en el Tratamiento de Datos Personales")</f>
        <v>GIN-FM-025 Investigación y Respuesta al Incidente en el Tratamiento de Datos Personales</v>
      </c>
      <c r="N51" s="67"/>
      <c r="O51" s="67"/>
      <c r="P51" s="67"/>
      <c r="Q51" s="67"/>
      <c r="R51" s="41" t="str">
        <f>HYPERLINK("https://www.supersociedades.gov.co/documents/107391/3463817/GIN-FM-047_PlanAuditoriaInterna.xlsx","GIN-FM-047 Plan de Auditoría Interna")</f>
        <v>GIN-FM-047 Plan de Auditoría Interna</v>
      </c>
      <c r="S51" s="36"/>
      <c r="T51" s="36"/>
      <c r="U51" s="36"/>
      <c r="V51" s="36"/>
      <c r="W51" s="43"/>
      <c r="X51" s="18"/>
      <c r="Y51" s="18"/>
      <c r="Z51" s="18"/>
      <c r="AA51" s="18"/>
      <c r="AB51" s="18"/>
      <c r="AC51" s="18"/>
      <c r="AD51" s="18"/>
      <c r="AE51" s="19"/>
    </row>
    <row r="52" spans="1:39" s="17" customFormat="1" ht="44.25" customHeight="1" x14ac:dyDescent="0.25">
      <c r="A52" s="24"/>
      <c r="B52" s="41" t="str">
        <f>HYPERLINK("https://www.supersociedades.gov.co/documents/107391/3463418/GIN-GU-005_PlanContinuidadNegocio.pdf","GIN-GU-005 Plan Continuidad del Negocio - BCP")</f>
        <v>GIN-GU-005 Plan Continuidad del Negocio - BCP</v>
      </c>
      <c r="C52" s="36"/>
      <c r="D52" s="36"/>
      <c r="E52" s="36"/>
      <c r="F52" s="36"/>
      <c r="G52" s="36"/>
      <c r="H52" s="43"/>
      <c r="I52" s="13"/>
      <c r="J52" s="14"/>
      <c r="K52" s="14"/>
      <c r="L52" s="14"/>
      <c r="M52" s="67" t="str">
        <f>HYPERLINK("https://www.supersociedades.gov.co/documents/107391/3463817/GIN-FM-026_AutorizacionTratamientoDatosPersonales.docx","GIN-FM-026 Autorización para el Tratamiento de Datos Personales")</f>
        <v>GIN-FM-026 Autorización para el Tratamiento de Datos Personales</v>
      </c>
      <c r="N52" s="67"/>
      <c r="O52" s="67"/>
      <c r="P52" s="67"/>
      <c r="Q52" s="67"/>
      <c r="R52" s="41" t="str">
        <f>HYPERLINK("https://www.supersociedades.gov.co/documents/107391/3463817/GIN-FM-048_ListaChequeoAuditoriaInterna.xlsx","GIN-FM-048 Lista de Chequeo Auditoría Interna")</f>
        <v>GIN-FM-048 Lista de Chequeo Auditoría Interna</v>
      </c>
      <c r="S52" s="36"/>
      <c r="T52" s="36"/>
      <c r="U52" s="36"/>
      <c r="V52" s="36"/>
      <c r="W52" s="43"/>
      <c r="X52" s="18"/>
      <c r="Y52" s="18"/>
      <c r="Z52" s="18"/>
      <c r="AA52" s="18"/>
      <c r="AB52" s="18"/>
      <c r="AC52" s="18"/>
      <c r="AD52" s="18"/>
      <c r="AE52" s="19"/>
    </row>
    <row r="53" spans="1:39" s="17" customFormat="1" ht="63.75" customHeight="1" x14ac:dyDescent="0.25">
      <c r="A53" s="24"/>
      <c r="B53" s="41" t="str">
        <f>HYPERLINK("https://www.supersociedades.gov.co/documents/107391/3463418/GIN-IN-001_IdentificacionClasificacionActivosInformacion.pdf","GIN-IN-001 Instructivo para la Identificación, Clasificación/Valoración y Etiquetado de Activos de Información")</f>
        <v>GIN-IN-001 Instructivo para la Identificación, Clasificación/Valoración y Etiquetado de Activos de Información</v>
      </c>
      <c r="C53" s="36"/>
      <c r="D53" s="36"/>
      <c r="E53" s="36"/>
      <c r="F53" s="36"/>
      <c r="G53" s="36"/>
      <c r="H53" s="43"/>
      <c r="I53" s="13"/>
      <c r="J53" s="14"/>
      <c r="K53" s="14"/>
      <c r="L53" s="14"/>
      <c r="M53" s="67" t="str">
        <f>HYPERLINK("https://www.supersociedades.gov.co/documents/107391/3463817/GIN-FM-027_AvisoPrivacidad.docx","GIN-FM-027 Aviso de Privacidad")</f>
        <v>GIN-FM-027 Aviso de Privacidad</v>
      </c>
      <c r="N53" s="67"/>
      <c r="O53" s="67"/>
      <c r="P53" s="67"/>
      <c r="Q53" s="67"/>
      <c r="R53" s="41" t="str">
        <f>HYPERLINK("https://www.supersociedades.gov.co/documents/107391/3463817/GIN-FM-049_InformeAuditoriaInterna.docx","GIN-FM-049 Informe de Auditoría Interna")</f>
        <v>GIN-FM-049 Informe de Auditoría Interna</v>
      </c>
      <c r="S53" s="35"/>
      <c r="T53" s="35"/>
      <c r="U53" s="35"/>
      <c r="V53" s="35"/>
      <c r="W53" s="42"/>
      <c r="X53" s="18"/>
      <c r="Y53" s="18"/>
      <c r="Z53" s="18"/>
      <c r="AA53" s="18"/>
      <c r="AB53" s="18"/>
      <c r="AC53" s="18"/>
      <c r="AD53" s="18"/>
      <c r="AE53" s="19"/>
    </row>
    <row r="54" spans="1:39" s="17" customFormat="1" ht="44.25" customHeight="1" x14ac:dyDescent="0.25">
      <c r="A54" s="24"/>
      <c r="B54" s="41" t="str">
        <f>HYPERLINK("https://www.supersociedades.gov.co/documents/107391/3463418/GIN-IN-003_IdentificacionAccesoEvaluacion_RequisitosLegalesyOtros.pdf","GIN-IN-003 Identificación, Acceso y Evaluación de Requisitos Legales y Otros Requisitos")</f>
        <v>GIN-IN-003 Identificación, Acceso y Evaluación de Requisitos Legales y Otros Requisitos</v>
      </c>
      <c r="C54" s="36"/>
      <c r="D54" s="36"/>
      <c r="E54" s="36"/>
      <c r="F54" s="36"/>
      <c r="G54" s="36"/>
      <c r="H54" s="43"/>
      <c r="I54" s="13"/>
      <c r="J54" s="14"/>
      <c r="K54" s="14"/>
      <c r="L54" s="14"/>
      <c r="M54" s="79" t="str">
        <f>HYPERLINK("https://www.supersociedades.gov.co/documents/107391/3463817/GIN-FM-028_FlujosInformacionPersonal.xlsx","GIN-FM-028 Matriz de Flujos de Información Personal")</f>
        <v>GIN-FM-028 Matriz de Flujos de Información Personal</v>
      </c>
      <c r="N54" s="83"/>
      <c r="O54" s="83"/>
      <c r="P54" s="83"/>
      <c r="Q54" s="84"/>
      <c r="R54" s="79" t="str">
        <f>HYPERLINK("https://www.supersociedades.gov.co/documents/107391/3463817/GIN-FM-050_EvaluacionAuditoriaInterna.xlsx","GIN-FM-050 Evaluación del desempeño de la auditoría interna")</f>
        <v>GIN-FM-050 Evaluación del desempeño de la auditoría interna</v>
      </c>
      <c r="S54" s="83"/>
      <c r="T54" s="83"/>
      <c r="U54" s="83"/>
      <c r="V54" s="83"/>
      <c r="W54" s="84"/>
      <c r="X54" s="18"/>
      <c r="Y54" s="18"/>
      <c r="Z54" s="18"/>
      <c r="AA54" s="18"/>
      <c r="AB54" s="18"/>
      <c r="AC54" s="18"/>
      <c r="AD54" s="18"/>
      <c r="AE54" s="19"/>
    </row>
    <row r="55" spans="1:39" s="17" customFormat="1" ht="44.25" customHeight="1" x14ac:dyDescent="0.25">
      <c r="A55" s="24"/>
      <c r="B55" s="41" t="str">
        <f>HYPERLINK("https://www.supersociedades.gov.co/documents/107391/3463418/GIN-PO-001_DocumentoPoliticasSGI.pdf","GIN-PO-001 Documento de Politicas del SGI")</f>
        <v>GIN-PO-001 Documento de Politicas del SGI</v>
      </c>
      <c r="C55" s="36"/>
      <c r="D55" s="36"/>
      <c r="E55" s="36"/>
      <c r="F55" s="36"/>
      <c r="G55" s="36"/>
      <c r="H55" s="43"/>
      <c r="I55" s="13"/>
      <c r="J55" s="14"/>
      <c r="K55" s="14"/>
      <c r="L55" s="14"/>
      <c r="M55" s="79" t="str">
        <f>HYPERLINK("https://www.supersociedades.gov.co/documents/107391/3463817/GIN-FM-029_AutorizacionTratamientoDatosPersonalesSensiblesNNA.docx","GIN-FM-029 Autorización para el Tratamiento de Datos Personales Sensibles o de Niños, Niñas o Adolescentes")</f>
        <v>GIN-FM-029 Autorización para el Tratamiento de Datos Personales Sensibles o de Niños, Niñas o Adolescentes</v>
      </c>
      <c r="N55" s="83"/>
      <c r="O55" s="83"/>
      <c r="P55" s="83"/>
      <c r="Q55" s="84"/>
      <c r="R55" s="79" t="str">
        <f>HYPERLINK("https://www.supersociedades.gov.co/documents/107391/3463817/GIN-FM-051_EvaluacionAuditor.xlsx","GIN-FM-051 Evaluación de Auditores")</f>
        <v>GIN-FM-051 Evaluación de Auditores</v>
      </c>
      <c r="S55" s="83"/>
      <c r="T55" s="83"/>
      <c r="U55" s="83"/>
      <c r="V55" s="83"/>
      <c r="W55" s="84"/>
      <c r="X55" s="18"/>
      <c r="Y55" s="18"/>
      <c r="Z55" s="18"/>
      <c r="AA55" s="18"/>
      <c r="AB55" s="18"/>
      <c r="AC55" s="18"/>
      <c r="AD55" s="18"/>
      <c r="AE55" s="19"/>
      <c r="AG55" s="35"/>
      <c r="AH55" s="36"/>
      <c r="AI55" s="36"/>
      <c r="AJ55" s="36"/>
      <c r="AK55" s="36"/>
      <c r="AL55" s="36"/>
      <c r="AM55" s="36"/>
    </row>
    <row r="56" spans="1:39" s="17" customFormat="1" ht="44.25" customHeight="1" x14ac:dyDescent="0.25">
      <c r="A56" s="24"/>
      <c r="B56" s="41"/>
      <c r="C56" s="36"/>
      <c r="D56" s="36"/>
      <c r="E56" s="36"/>
      <c r="F56" s="36"/>
      <c r="G56" s="36"/>
      <c r="H56" s="43"/>
      <c r="I56" s="13"/>
      <c r="J56" s="14"/>
      <c r="K56" s="14"/>
      <c r="L56" s="14"/>
      <c r="M56" s="79" t="str">
        <f>HYPERLINK("https://www.supersociedades.gov.co/documents/107391/3463817/GIN-FM-030_MatrizRiesgosOportunidades.xlsx","GIN-FM-030 Matriz de Riesgos y Oportunidades")</f>
        <v>GIN-FM-030 Matriz de Riesgos y Oportunidades</v>
      </c>
      <c r="N56" s="83"/>
      <c r="O56" s="83"/>
      <c r="P56" s="83"/>
      <c r="Q56" s="84"/>
      <c r="R56" s="41" t="str">
        <f>HYPERLINK("https://www.supersociedades.gov.co/documents/107391/3463817/GIN-FM-052_MatrizResponsabilidadesAutoridadRendicionCuentas.docx","GIN-FM-052 Matriz de Responsabilidades, Autoridad, Rendición de Cuentas y Competencias")</f>
        <v>GIN-FM-052 Matriz de Responsabilidades, Autoridad, Rendición de Cuentas y Competencias</v>
      </c>
      <c r="S56" s="35"/>
      <c r="T56" s="35"/>
      <c r="U56" s="35"/>
      <c r="V56" s="35"/>
      <c r="W56" s="42"/>
      <c r="X56" s="18"/>
      <c r="Y56" s="18"/>
      <c r="Z56" s="18"/>
      <c r="AA56" s="18"/>
      <c r="AB56" s="18"/>
      <c r="AC56" s="18"/>
      <c r="AD56" s="18"/>
      <c r="AE56" s="19"/>
      <c r="AG56" s="35"/>
      <c r="AH56" s="36"/>
      <c r="AI56" s="36"/>
      <c r="AJ56" s="36"/>
      <c r="AK56" s="36"/>
      <c r="AL56" s="36"/>
      <c r="AM56" s="36"/>
    </row>
    <row r="57" spans="1:39" s="17" customFormat="1" ht="44.25" customHeight="1" x14ac:dyDescent="0.25">
      <c r="A57" s="24"/>
      <c r="B57" s="27"/>
      <c r="H57" s="28"/>
      <c r="I57" s="13"/>
      <c r="J57" s="14"/>
      <c r="K57" s="14"/>
      <c r="L57" s="14"/>
      <c r="M57" s="79" t="str">
        <f>HYPERLINK("https://www.supersociedades.gov.co/documents/107391/3463817/GIN-FM-031_Partes_Interesadas.xlsx/","GIN-FM-031 Matriz de Gestión de Partes Interesadas")</f>
        <v>GIN-FM-031 Matriz de Gestión de Partes Interesadas</v>
      </c>
      <c r="N57" s="83"/>
      <c r="O57" s="83"/>
      <c r="P57" s="83"/>
      <c r="Q57" s="84"/>
      <c r="R57" s="41" t="str">
        <f>HYPERLINK("https://www.supersociedades.gov.co/documents/107391/3463817/GIN-FM-053_ListaAsistencia.docx","GIN-FM-053 Lista de Asistencia")</f>
        <v>GIN-FM-053 Lista de Asistencia</v>
      </c>
      <c r="S57" s="35"/>
      <c r="T57" s="35"/>
      <c r="U57" s="35"/>
      <c r="V57" s="35"/>
      <c r="W57" s="42"/>
      <c r="X57" s="18"/>
      <c r="Y57" s="18"/>
      <c r="Z57" s="18"/>
      <c r="AA57" s="18"/>
      <c r="AB57" s="18"/>
      <c r="AC57" s="18"/>
      <c r="AD57" s="18"/>
      <c r="AE57" s="19"/>
    </row>
    <row r="58" spans="1:39" s="17" customFormat="1" ht="39.950000000000003" customHeight="1" x14ac:dyDescent="0.25">
      <c r="A58" s="24"/>
      <c r="B58" s="44"/>
      <c r="C58" s="45"/>
      <c r="D58" s="45"/>
      <c r="E58" s="45"/>
      <c r="F58" s="45"/>
      <c r="G58" s="45"/>
      <c r="H58" s="46"/>
      <c r="I58" s="15"/>
      <c r="J58" s="16"/>
      <c r="K58" s="16"/>
      <c r="L58" s="16"/>
      <c r="M58" s="64"/>
      <c r="N58" s="65"/>
      <c r="O58" s="65"/>
      <c r="P58" s="65"/>
      <c r="Q58" s="66"/>
      <c r="R58" s="64"/>
      <c r="S58" s="65"/>
      <c r="T58" s="65"/>
      <c r="U58" s="65"/>
      <c r="V58" s="65"/>
      <c r="W58" s="66"/>
      <c r="X58" s="20"/>
      <c r="Y58" s="20"/>
      <c r="Z58" s="20"/>
      <c r="AA58" s="20"/>
      <c r="AB58" s="20"/>
      <c r="AC58" s="20"/>
      <c r="AD58" s="20"/>
      <c r="AE58" s="21"/>
    </row>
    <row r="59" spans="1:39" s="8" customFormat="1" ht="6" customHeight="1" x14ac:dyDescent="0.25">
      <c r="B59" s="104" t="s">
        <v>114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 t="s">
        <v>115</v>
      </c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</row>
    <row r="60" spans="1:39" s="1" customFormat="1" ht="8.1" customHeight="1" x14ac:dyDescent="0.25"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</row>
    <row r="61" spans="1:39" x14ac:dyDescent="0.25">
      <c r="A61" s="6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</row>
    <row r="62" spans="1:39" ht="30" customHeight="1" x14ac:dyDescent="0.25">
      <c r="A62" s="6"/>
      <c r="B62" s="107" t="str">
        <f>HYPERLINK("https://www.supersociedades.gov.co/web/nuestra-entidad/indicadores","Indicadores de Gestión")</f>
        <v>Indicadores de Gestión</v>
      </c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9"/>
      <c r="R62" s="107" t="str">
        <f>HYPERLINK("https://www.supersociedades.gov.co/documents/107391/3473426/02_NormogramaIntegral.xlsx","Normograma")</f>
        <v>Normograma</v>
      </c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9"/>
    </row>
    <row r="63" spans="1:39" s="26" customFormat="1" ht="30" customHeight="1" x14ac:dyDescent="0.25">
      <c r="A63" s="25"/>
      <c r="B63" s="78" t="str">
        <f>HYPERLINK("https://www.supersociedades.gov.co/documents/107391/3473926/RiesgosProcesos.xlsx","Riesgos de Gestión")</f>
        <v>Riesgos de Gestión</v>
      </c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57" t="s">
        <v>116</v>
      </c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9"/>
    </row>
    <row r="64" spans="1:39" s="26" customFormat="1" ht="30" customHeight="1" x14ac:dyDescent="0.25">
      <c r="A64" s="25"/>
      <c r="B64" s="63" t="str">
        <f>HYPERLINK("https://www.supersociedades.gov.co/documents/107391/3474245/RiesgosCorrupcion.xlsx","Riesgos de Corrupción")</f>
        <v>Riesgos de Corrupción</v>
      </c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85" t="str">
        <f>HYPERLINK("https://www.supersociedades.gov.co/documents/107391/3463817/GIN-FM
-011_MatrizRequisitosVsProcesos.xlsx","Requisitos SGI vs Procesos")</f>
        <v>Requisitos SGI vs Procesos</v>
      </c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7"/>
    </row>
    <row r="65" spans="1:31" s="26" customFormat="1" ht="30" customHeight="1" x14ac:dyDescent="0.25">
      <c r="A65" s="25"/>
      <c r="B65" s="63" t="s">
        <v>117</v>
      </c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85" t="str">
        <f>HYPERLINK("https://www.supersociedades.gov.co/documents/107391/3463418/RiesgosyOportunidadesIdentificados.xlsx","Matriz Riesgos y Oportunidades")</f>
        <v>Matriz Riesgos y Oportunidades</v>
      </c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7"/>
    </row>
    <row r="66" spans="1:31" ht="24.95" customHeight="1" x14ac:dyDescent="0.25">
      <c r="B66" s="52" t="s">
        <v>118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</row>
    <row r="67" spans="1:31" ht="27" customHeight="1" x14ac:dyDescent="0.25">
      <c r="B67" s="53" t="s">
        <v>119</v>
      </c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5"/>
    </row>
    <row r="68" spans="1:31" ht="8.1" customHeight="1" x14ac:dyDescent="0.25">
      <c r="A68" s="1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</row>
    <row r="69" spans="1:31" ht="20.100000000000001" customHeight="1" x14ac:dyDescent="0.25">
      <c r="B69" s="57" t="s">
        <v>120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9"/>
    </row>
    <row r="70" spans="1:31" ht="20.100000000000001" customHeight="1" x14ac:dyDescent="0.25">
      <c r="B70" s="60"/>
      <c r="C70" s="61"/>
      <c r="D70" s="61"/>
      <c r="E70" s="61"/>
      <c r="F70" s="62"/>
      <c r="G70" s="52" t="s">
        <v>121</v>
      </c>
      <c r="H70" s="52"/>
      <c r="I70" s="52"/>
      <c r="J70" s="52"/>
      <c r="K70" s="52"/>
      <c r="L70" s="52"/>
      <c r="M70" s="52"/>
      <c r="N70" s="52"/>
      <c r="O70" s="52"/>
      <c r="P70" s="52" t="s">
        <v>122</v>
      </c>
      <c r="Q70" s="52"/>
      <c r="R70" s="52"/>
      <c r="S70" s="52"/>
      <c r="T70" s="52"/>
      <c r="U70" s="52"/>
      <c r="V70" s="52"/>
      <c r="W70" s="52"/>
      <c r="X70" s="52"/>
      <c r="Y70" s="52" t="s">
        <v>6</v>
      </c>
      <c r="Z70" s="52"/>
      <c r="AA70" s="52"/>
      <c r="AB70" s="52"/>
      <c r="AC70" s="52"/>
      <c r="AD70" s="52"/>
      <c r="AE70" s="52"/>
    </row>
    <row r="71" spans="1:31" ht="24.95" customHeight="1" x14ac:dyDescent="0.25">
      <c r="B71" s="47" t="s">
        <v>123</v>
      </c>
      <c r="C71" s="48"/>
      <c r="D71" s="48"/>
      <c r="E71" s="48"/>
      <c r="F71" s="49"/>
      <c r="G71" s="50" t="s">
        <v>124</v>
      </c>
      <c r="H71" s="50"/>
      <c r="I71" s="50"/>
      <c r="J71" s="50"/>
      <c r="K71" s="50"/>
      <c r="L71" s="50"/>
      <c r="M71" s="50"/>
      <c r="N71" s="50"/>
      <c r="O71" s="50"/>
      <c r="P71" s="50" t="s">
        <v>125</v>
      </c>
      <c r="Q71" s="50"/>
      <c r="R71" s="50"/>
      <c r="S71" s="50"/>
      <c r="T71" s="50"/>
      <c r="U71" s="50"/>
      <c r="V71" s="50"/>
      <c r="W71" s="50"/>
      <c r="X71" s="50"/>
      <c r="Y71" s="51">
        <v>45849</v>
      </c>
      <c r="Z71" s="50"/>
      <c r="AA71" s="50"/>
      <c r="AB71" s="50"/>
      <c r="AC71" s="50"/>
      <c r="AD71" s="50"/>
      <c r="AE71" s="50"/>
    </row>
    <row r="72" spans="1:31" ht="24.95" customHeight="1" x14ac:dyDescent="0.25">
      <c r="B72" s="47" t="s">
        <v>126</v>
      </c>
      <c r="C72" s="48"/>
      <c r="D72" s="48"/>
      <c r="E72" s="48"/>
      <c r="F72" s="49"/>
      <c r="G72" s="50" t="s">
        <v>127</v>
      </c>
      <c r="H72" s="50"/>
      <c r="I72" s="50"/>
      <c r="J72" s="50"/>
      <c r="K72" s="50"/>
      <c r="L72" s="50"/>
      <c r="M72" s="50"/>
      <c r="N72" s="50"/>
      <c r="O72" s="50"/>
      <c r="P72" s="50" t="s">
        <v>128</v>
      </c>
      <c r="Q72" s="50"/>
      <c r="R72" s="50"/>
      <c r="S72" s="50"/>
      <c r="T72" s="50"/>
      <c r="U72" s="50"/>
      <c r="V72" s="50"/>
      <c r="W72" s="50"/>
      <c r="X72" s="50"/>
      <c r="Y72" s="51">
        <v>45924</v>
      </c>
      <c r="Z72" s="50"/>
      <c r="AA72" s="50"/>
      <c r="AB72" s="50"/>
      <c r="AC72" s="50"/>
      <c r="AD72" s="50"/>
      <c r="AE72" s="50"/>
    </row>
    <row r="73" spans="1:31" ht="24.95" customHeight="1" x14ac:dyDescent="0.25">
      <c r="B73" s="47" t="s">
        <v>129</v>
      </c>
      <c r="C73" s="48"/>
      <c r="D73" s="48"/>
      <c r="E73" s="48"/>
      <c r="F73" s="49"/>
      <c r="G73" s="50" t="s">
        <v>127</v>
      </c>
      <c r="H73" s="50"/>
      <c r="I73" s="50"/>
      <c r="J73" s="50"/>
      <c r="K73" s="50"/>
      <c r="L73" s="50"/>
      <c r="M73" s="50"/>
      <c r="N73" s="50"/>
      <c r="O73" s="50"/>
      <c r="P73" s="50" t="s">
        <v>128</v>
      </c>
      <c r="Q73" s="50"/>
      <c r="R73" s="50"/>
      <c r="S73" s="50"/>
      <c r="T73" s="50"/>
      <c r="U73" s="50"/>
      <c r="V73" s="50"/>
      <c r="W73" s="50"/>
      <c r="X73" s="50"/>
      <c r="Y73" s="51">
        <v>45926</v>
      </c>
      <c r="Z73" s="50"/>
      <c r="AA73" s="50"/>
      <c r="AB73" s="50"/>
      <c r="AC73" s="50"/>
      <c r="AD73" s="50"/>
      <c r="AE73" s="50"/>
    </row>
    <row r="75" spans="1:31" x14ac:dyDescent="0.25"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</row>
    <row r="78" spans="1:31" ht="27.75" customHeight="1" x14ac:dyDescent="0.25">
      <c r="B78" s="37" t="s">
        <v>130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x14ac:dyDescent="0.25">
      <c r="R79" s="68"/>
      <c r="S79" s="68"/>
      <c r="T79" s="68"/>
    </row>
  </sheetData>
  <mergeCells count="249">
    <mergeCell ref="U20:Y20"/>
    <mergeCell ref="B24:D24"/>
    <mergeCell ref="E24:I24"/>
    <mergeCell ref="J24:K24"/>
    <mergeCell ref="L24:T24"/>
    <mergeCell ref="U24:Y24"/>
    <mergeCell ref="Z24:AE24"/>
    <mergeCell ref="U21:Y21"/>
    <mergeCell ref="Z21:AE21"/>
    <mergeCell ref="B22:D22"/>
    <mergeCell ref="E22:I22"/>
    <mergeCell ref="J22:K22"/>
    <mergeCell ref="L22:T22"/>
    <mergeCell ref="U22:Y22"/>
    <mergeCell ref="Z22:AE22"/>
    <mergeCell ref="B23:D23"/>
    <mergeCell ref="E23:I23"/>
    <mergeCell ref="J23:K23"/>
    <mergeCell ref="L23:T23"/>
    <mergeCell ref="U23:Y23"/>
    <mergeCell ref="Z23:AE23"/>
    <mergeCell ref="R43:W43"/>
    <mergeCell ref="R44:W44"/>
    <mergeCell ref="B17:D17"/>
    <mergeCell ref="E17:I17"/>
    <mergeCell ref="J17:K17"/>
    <mergeCell ref="L17:T17"/>
    <mergeCell ref="U17:Y17"/>
    <mergeCell ref="Z17:AE17"/>
    <mergeCell ref="B18:D18"/>
    <mergeCell ref="E18:I18"/>
    <mergeCell ref="J18:K18"/>
    <mergeCell ref="L18:T18"/>
    <mergeCell ref="U18:Y18"/>
    <mergeCell ref="Z18:AE18"/>
    <mergeCell ref="B19:D19"/>
    <mergeCell ref="E19:I19"/>
    <mergeCell ref="J19:K19"/>
    <mergeCell ref="L19:T19"/>
    <mergeCell ref="U19:Y19"/>
    <mergeCell ref="Z19:AE19"/>
    <mergeCell ref="B20:D20"/>
    <mergeCell ref="E20:I20"/>
    <mergeCell ref="J20:K20"/>
    <mergeCell ref="L20:T20"/>
    <mergeCell ref="R57:W57"/>
    <mergeCell ref="B59:Q61"/>
    <mergeCell ref="R59:AE61"/>
    <mergeCell ref="B63:Q63"/>
    <mergeCell ref="R63:AE63"/>
    <mergeCell ref="B62:Q62"/>
    <mergeCell ref="R62:AE62"/>
    <mergeCell ref="B64:Q64"/>
    <mergeCell ref="R64:AE64"/>
    <mergeCell ref="M44:Q44"/>
    <mergeCell ref="M45:Q45"/>
    <mergeCell ref="M46:Q46"/>
    <mergeCell ref="M47:Q47"/>
    <mergeCell ref="M48:Q48"/>
    <mergeCell ref="R56:W56"/>
    <mergeCell ref="R49:W49"/>
    <mergeCell ref="R48:W48"/>
    <mergeCell ref="M56:Q56"/>
    <mergeCell ref="R45:W45"/>
    <mergeCell ref="R46:W46"/>
    <mergeCell ref="R47:W47"/>
    <mergeCell ref="J26:K26"/>
    <mergeCell ref="L26:T26"/>
    <mergeCell ref="Z26:AE26"/>
    <mergeCell ref="Z27:AE27"/>
    <mergeCell ref="E26:I26"/>
    <mergeCell ref="R41:W41"/>
    <mergeCell ref="R42:W42"/>
    <mergeCell ref="M40:Q40"/>
    <mergeCell ref="E33:I33"/>
    <mergeCell ref="J33:K33"/>
    <mergeCell ref="L33:T33"/>
    <mergeCell ref="U33:Y33"/>
    <mergeCell ref="M39:Q39"/>
    <mergeCell ref="R38:W38"/>
    <mergeCell ref="B38:H38"/>
    <mergeCell ref="B39:H39"/>
    <mergeCell ref="B34:AE34"/>
    <mergeCell ref="B36:S36"/>
    <mergeCell ref="T36:AE37"/>
    <mergeCell ref="B37:L37"/>
    <mergeCell ref="M37:S37"/>
    <mergeCell ref="B27:D27"/>
    <mergeCell ref="E27:I27"/>
    <mergeCell ref="J27:K27"/>
    <mergeCell ref="I3:U4"/>
    <mergeCell ref="I1:U2"/>
    <mergeCell ref="B13:AE13"/>
    <mergeCell ref="Z15:AE15"/>
    <mergeCell ref="U15:Y15"/>
    <mergeCell ref="B16:D16"/>
    <mergeCell ref="E16:I16"/>
    <mergeCell ref="J16:K16"/>
    <mergeCell ref="E15:I15"/>
    <mergeCell ref="AA1:AE1"/>
    <mergeCell ref="AA2:AE2"/>
    <mergeCell ref="AA4:AE4"/>
    <mergeCell ref="L15:T15"/>
    <mergeCell ref="J15:K15"/>
    <mergeCell ref="V3:Z3"/>
    <mergeCell ref="AA3:AE3"/>
    <mergeCell ref="B15:D15"/>
    <mergeCell ref="B6:AE6"/>
    <mergeCell ref="B7:AE7"/>
    <mergeCell ref="B9:AE9"/>
    <mergeCell ref="B10:AE10"/>
    <mergeCell ref="B12:AE12"/>
    <mergeCell ref="B1:H4"/>
    <mergeCell ref="L27:T27"/>
    <mergeCell ref="U27:Y27"/>
    <mergeCell ref="Z29:AE29"/>
    <mergeCell ref="B8:AE8"/>
    <mergeCell ref="B11:AE11"/>
    <mergeCell ref="B14:AE14"/>
    <mergeCell ref="L16:T16"/>
    <mergeCell ref="U16:Y16"/>
    <mergeCell ref="Z16:AE16"/>
    <mergeCell ref="B25:D25"/>
    <mergeCell ref="E25:I25"/>
    <mergeCell ref="J25:K25"/>
    <mergeCell ref="L25:T25"/>
    <mergeCell ref="U25:Y25"/>
    <mergeCell ref="U26:Y26"/>
    <mergeCell ref="B29:D29"/>
    <mergeCell ref="B26:D26"/>
    <mergeCell ref="Z25:AE25"/>
    <mergeCell ref="Z20:AE20"/>
    <mergeCell ref="B21:D21"/>
    <mergeCell ref="E21:I21"/>
    <mergeCell ref="J21:K21"/>
    <mergeCell ref="L21:T21"/>
    <mergeCell ref="E29:I29"/>
    <mergeCell ref="J29:K29"/>
    <mergeCell ref="E30:I30"/>
    <mergeCell ref="J30:K30"/>
    <mergeCell ref="L30:T30"/>
    <mergeCell ref="U30:Y30"/>
    <mergeCell ref="B40:H40"/>
    <mergeCell ref="Z33:AE33"/>
    <mergeCell ref="M38:Q38"/>
    <mergeCell ref="R39:W39"/>
    <mergeCell ref="R40:W40"/>
    <mergeCell ref="Z30:AE30"/>
    <mergeCell ref="E31:I31"/>
    <mergeCell ref="J31:K31"/>
    <mergeCell ref="L31:T31"/>
    <mergeCell ref="U31:Y31"/>
    <mergeCell ref="Z31:AE31"/>
    <mergeCell ref="U32:Y32"/>
    <mergeCell ref="Z32:AE32"/>
    <mergeCell ref="E32:I32"/>
    <mergeCell ref="J32:K32"/>
    <mergeCell ref="L32:T32"/>
    <mergeCell ref="B33:D33"/>
    <mergeCell ref="I40:L40"/>
    <mergeCell ref="B32:D32"/>
    <mergeCell ref="G70:O70"/>
    <mergeCell ref="B30:D30"/>
    <mergeCell ref="B31:D31"/>
    <mergeCell ref="M58:Q58"/>
    <mergeCell ref="R52:W52"/>
    <mergeCell ref="R53:W53"/>
    <mergeCell ref="R54:W54"/>
    <mergeCell ref="R55:W55"/>
    <mergeCell ref="M57:Q57"/>
    <mergeCell ref="R50:W50"/>
    <mergeCell ref="R51:W51"/>
    <mergeCell ref="M49:Q49"/>
    <mergeCell ref="M50:Q50"/>
    <mergeCell ref="M51:Q51"/>
    <mergeCell ref="M52:Q52"/>
    <mergeCell ref="M53:Q53"/>
    <mergeCell ref="M54:Q54"/>
    <mergeCell ref="M55:Q55"/>
    <mergeCell ref="B53:H53"/>
    <mergeCell ref="B54:H54"/>
    <mergeCell ref="B55:H55"/>
    <mergeCell ref="R65:AE65"/>
    <mergeCell ref="M41:Q41"/>
    <mergeCell ref="M42:Q42"/>
    <mergeCell ref="I47:L47"/>
    <mergeCell ref="I48:L48"/>
    <mergeCell ref="B46:H46"/>
    <mergeCell ref="B47:H47"/>
    <mergeCell ref="B48:H48"/>
    <mergeCell ref="I44:L44"/>
    <mergeCell ref="B45:H45"/>
    <mergeCell ref="B41:H41"/>
    <mergeCell ref="B42:H42"/>
    <mergeCell ref="B43:H43"/>
    <mergeCell ref="B44:H44"/>
    <mergeCell ref="I46:L46"/>
    <mergeCell ref="I45:L45"/>
    <mergeCell ref="I43:L43"/>
    <mergeCell ref="I41:L41"/>
    <mergeCell ref="I42:L42"/>
    <mergeCell ref="M43:Q43"/>
    <mergeCell ref="R79:T79"/>
    <mergeCell ref="V1:Z1"/>
    <mergeCell ref="V2:Z2"/>
    <mergeCell ref="V4:Z4"/>
    <mergeCell ref="B49:H49"/>
    <mergeCell ref="B35:AE35"/>
    <mergeCell ref="L29:T29"/>
    <mergeCell ref="U29:Y29"/>
    <mergeCell ref="B28:D28"/>
    <mergeCell ref="E28:I28"/>
    <mergeCell ref="J28:K28"/>
    <mergeCell ref="L28:T28"/>
    <mergeCell ref="U28:Y28"/>
    <mergeCell ref="Z28:AE28"/>
    <mergeCell ref="I38:L38"/>
    <mergeCell ref="I39:L39"/>
    <mergeCell ref="P72:X72"/>
    <mergeCell ref="Y72:AE72"/>
    <mergeCell ref="B73:F73"/>
    <mergeCell ref="B75:AE75"/>
    <mergeCell ref="G73:O73"/>
    <mergeCell ref="P73:X73"/>
    <mergeCell ref="Y73:AE73"/>
    <mergeCell ref="AG55:AM55"/>
    <mergeCell ref="AG56:AM56"/>
    <mergeCell ref="B78:AE78"/>
    <mergeCell ref="X38:AE40"/>
    <mergeCell ref="B50:H50"/>
    <mergeCell ref="B51:H51"/>
    <mergeCell ref="B52:H52"/>
    <mergeCell ref="B56:H56"/>
    <mergeCell ref="B58:H58"/>
    <mergeCell ref="B71:F71"/>
    <mergeCell ref="G71:O71"/>
    <mergeCell ref="P71:X71"/>
    <mergeCell ref="Y71:AE71"/>
    <mergeCell ref="B72:F72"/>
    <mergeCell ref="G72:O72"/>
    <mergeCell ref="B66:AE66"/>
    <mergeCell ref="B67:AE67"/>
    <mergeCell ref="B68:AE68"/>
    <mergeCell ref="B69:AE69"/>
    <mergeCell ref="B70:F70"/>
    <mergeCell ref="P70:X70"/>
    <mergeCell ref="Y70:AE70"/>
    <mergeCell ref="B65:Q65"/>
    <mergeCell ref="R58:W58"/>
  </mergeCells>
  <hyperlinks>
    <hyperlink ref="X38" r:id="rId1" xr:uid="{5E39D7F9-D314-44AB-9FA9-DE210851B1D7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B810-5BBD-4AC8-B1F9-5B187966BC13}">
  <dimension ref="B2:E20"/>
  <sheetViews>
    <sheetView showGridLines="0" zoomScale="90" zoomScaleNormal="90" zoomScaleSheetLayoutView="90" workbookViewId="0">
      <selection activeCell="G8" sqref="G8"/>
    </sheetView>
  </sheetViews>
  <sheetFormatPr baseColWidth="10" defaultColWidth="11.42578125" defaultRowHeight="15" x14ac:dyDescent="0.25"/>
  <cols>
    <col min="1" max="1" width="3.42578125" customWidth="1"/>
    <col min="2" max="2" width="21.85546875" style="12" customWidth="1"/>
    <col min="3" max="3" width="22" customWidth="1"/>
    <col min="4" max="4" width="50.42578125" customWidth="1"/>
  </cols>
  <sheetData>
    <row r="2" spans="2:5" x14ac:dyDescent="0.25">
      <c r="B2" s="110" t="s">
        <v>131</v>
      </c>
      <c r="C2" s="110"/>
      <c r="D2" s="110"/>
    </row>
    <row r="3" spans="2:5" ht="15.75" thickBot="1" x14ac:dyDescent="0.3"/>
    <row r="4" spans="2:5" x14ac:dyDescent="0.25">
      <c r="B4" s="9" t="s">
        <v>3</v>
      </c>
      <c r="C4" s="10" t="s">
        <v>132</v>
      </c>
      <c r="D4" s="11" t="s">
        <v>133</v>
      </c>
      <c r="E4" s="7"/>
    </row>
    <row r="5" spans="2:5" ht="27" customHeight="1" x14ac:dyDescent="0.25">
      <c r="B5" s="29" t="s">
        <v>134</v>
      </c>
      <c r="C5" s="30" t="s">
        <v>135</v>
      </c>
      <c r="D5" s="31" t="s">
        <v>136</v>
      </c>
    </row>
    <row r="6" spans="2:5" ht="27" customHeight="1" x14ac:dyDescent="0.25">
      <c r="B6" s="29" t="s">
        <v>137</v>
      </c>
      <c r="C6" s="30" t="s">
        <v>135</v>
      </c>
      <c r="D6" s="31" t="s">
        <v>138</v>
      </c>
    </row>
    <row r="7" spans="2:5" ht="27" customHeight="1" x14ac:dyDescent="0.25">
      <c r="B7" s="29" t="s">
        <v>139</v>
      </c>
      <c r="C7" s="30" t="s">
        <v>135</v>
      </c>
      <c r="D7" s="31" t="s">
        <v>138</v>
      </c>
    </row>
    <row r="8" spans="2:5" ht="27" customHeight="1" x14ac:dyDescent="0.25">
      <c r="B8" s="29" t="s">
        <v>140</v>
      </c>
      <c r="C8" s="30" t="s">
        <v>135</v>
      </c>
      <c r="D8" s="31" t="s">
        <v>138</v>
      </c>
    </row>
    <row r="9" spans="2:5" ht="27" customHeight="1" x14ac:dyDescent="0.25">
      <c r="B9" s="29" t="s">
        <v>141</v>
      </c>
      <c r="C9" s="30" t="s">
        <v>135</v>
      </c>
      <c r="D9" s="31" t="s">
        <v>138</v>
      </c>
    </row>
    <row r="10" spans="2:5" ht="27" customHeight="1" x14ac:dyDescent="0.25">
      <c r="B10" s="29" t="s">
        <v>142</v>
      </c>
      <c r="C10" s="30" t="s">
        <v>135</v>
      </c>
      <c r="D10" s="31" t="s">
        <v>138</v>
      </c>
    </row>
    <row r="11" spans="2:5" ht="27" customHeight="1" x14ac:dyDescent="0.25">
      <c r="B11" s="29" t="s">
        <v>143</v>
      </c>
      <c r="C11" s="30" t="s">
        <v>135</v>
      </c>
      <c r="D11" s="31" t="s">
        <v>138</v>
      </c>
    </row>
    <row r="12" spans="2:5" ht="27" customHeight="1" x14ac:dyDescent="0.25">
      <c r="B12" s="29" t="s">
        <v>144</v>
      </c>
      <c r="C12" s="30" t="s">
        <v>135</v>
      </c>
      <c r="D12" s="31" t="s">
        <v>138</v>
      </c>
    </row>
    <row r="13" spans="2:5" ht="27" customHeight="1" x14ac:dyDescent="0.25">
      <c r="B13" s="29" t="s">
        <v>145</v>
      </c>
      <c r="C13" s="30" t="s">
        <v>135</v>
      </c>
      <c r="D13" s="31" t="s">
        <v>138</v>
      </c>
    </row>
    <row r="14" spans="2:5" x14ac:dyDescent="0.25">
      <c r="B14" s="29" t="s">
        <v>146</v>
      </c>
      <c r="C14" s="30" t="s">
        <v>135</v>
      </c>
      <c r="D14" s="31" t="s">
        <v>138</v>
      </c>
    </row>
    <row r="15" spans="2:5" x14ac:dyDescent="0.25">
      <c r="B15" s="29" t="s">
        <v>147</v>
      </c>
      <c r="C15" s="30">
        <v>43413</v>
      </c>
      <c r="D15" s="31" t="s">
        <v>138</v>
      </c>
    </row>
    <row r="16" spans="2:5" x14ac:dyDescent="0.25">
      <c r="B16" s="29" t="s">
        <v>148</v>
      </c>
      <c r="C16" s="30">
        <v>43678</v>
      </c>
      <c r="D16" s="31" t="s">
        <v>138</v>
      </c>
    </row>
    <row r="17" spans="2:4" x14ac:dyDescent="0.25">
      <c r="B17" s="29" t="s">
        <v>149</v>
      </c>
      <c r="C17" s="30">
        <v>44389</v>
      </c>
      <c r="D17" s="31" t="s">
        <v>138</v>
      </c>
    </row>
    <row r="18" spans="2:4" x14ac:dyDescent="0.25">
      <c r="B18" s="29" t="s">
        <v>150</v>
      </c>
      <c r="C18" s="30">
        <v>44764</v>
      </c>
      <c r="D18" s="31" t="s">
        <v>138</v>
      </c>
    </row>
    <row r="19" spans="2:4" x14ac:dyDescent="0.25">
      <c r="B19" s="29" t="s">
        <v>151</v>
      </c>
      <c r="C19" s="30">
        <v>44918</v>
      </c>
      <c r="D19" s="31" t="s">
        <v>138</v>
      </c>
    </row>
    <row r="20" spans="2:4" ht="43.5" customHeight="1" thickBot="1" x14ac:dyDescent="0.3">
      <c r="B20" s="32" t="s">
        <v>4</v>
      </c>
      <c r="C20" s="33">
        <v>45929</v>
      </c>
      <c r="D20" s="34" t="s">
        <v>152</v>
      </c>
    </row>
  </sheetData>
  <mergeCells count="1">
    <mergeCell ref="B2:D2"/>
  </mergeCells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Props1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CP</vt:lpstr>
      <vt:lpstr>Control de Cambios</vt:lpstr>
      <vt:lpstr>CP!Área_de_impresión</vt:lpstr>
      <vt:lpstr>CP!Títulos_a_imprimir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Santiago Arturo Vanegas Santos</cp:lastModifiedBy>
  <cp:revision/>
  <dcterms:created xsi:type="dcterms:W3CDTF">2017-08-23T14:43:35Z</dcterms:created>
  <dcterms:modified xsi:type="dcterms:W3CDTF">2026-02-26T16:44:53Z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  <property fmtid="{D5CDD505-2E9C-101B-9397-08002B2CF9AE}" pid="8" name="MSIP_Label_0e276b9b-e947-408c-8898-19de23b201e4_Enabled">
    <vt:lpwstr>true</vt:lpwstr>
  </property>
  <property fmtid="{D5CDD505-2E9C-101B-9397-08002B2CF9AE}" pid="9" name="MSIP_Label_0e276b9b-e947-408c-8898-19de23b201e4_SetDate">
    <vt:lpwstr>2026-02-16T16:42:06Z</vt:lpwstr>
  </property>
  <property fmtid="{D5CDD505-2E9C-101B-9397-08002B2CF9AE}" pid="10" name="MSIP_Label_0e276b9b-e947-408c-8898-19de23b201e4_Method">
    <vt:lpwstr>Standard</vt:lpwstr>
  </property>
  <property fmtid="{D5CDD505-2E9C-101B-9397-08002B2CF9AE}" pid="11" name="MSIP_Label_0e276b9b-e947-408c-8898-19de23b201e4_Name">
    <vt:lpwstr>Publica</vt:lpwstr>
  </property>
  <property fmtid="{D5CDD505-2E9C-101B-9397-08002B2CF9AE}" pid="12" name="MSIP_Label_0e276b9b-e947-408c-8898-19de23b201e4_SiteId">
    <vt:lpwstr>6ee94c34-bbd6-4647-a483-0e196a4de0ff</vt:lpwstr>
  </property>
  <property fmtid="{D5CDD505-2E9C-101B-9397-08002B2CF9AE}" pid="13" name="MSIP_Label_0e276b9b-e947-408c-8898-19de23b201e4_ActionId">
    <vt:lpwstr>b3ab531b-bc20-46ad-ad38-941314ce4117</vt:lpwstr>
  </property>
  <property fmtid="{D5CDD505-2E9C-101B-9397-08002B2CF9AE}" pid="14" name="MSIP_Label_0e276b9b-e947-408c-8898-19de23b201e4_ContentBits">
    <vt:lpwstr>0</vt:lpwstr>
  </property>
  <property fmtid="{D5CDD505-2E9C-101B-9397-08002B2CF9AE}" pid="15" name="MSIP_Label_0e276b9b-e947-408c-8898-19de23b201e4_Tag">
    <vt:lpwstr>10, 3, 0, 1</vt:lpwstr>
  </property>
</Properties>
</file>