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francycp_supersociedades_gov_co/Documents/Documentos/2025/Modificacion/RUBENS/"/>
    </mc:Choice>
  </mc:AlternateContent>
  <xr:revisionPtr revIDLastSave="5" documentId="8_{B17627C4-A92F-41BF-88CA-675CE16AC496}" xr6:coauthVersionLast="47" xr6:coauthVersionMax="47" xr10:uidLastSave="{EA52006C-C149-4A0F-AB73-2C67C4397C90}"/>
  <bookViews>
    <workbookView xWindow="-120" yWindow="-120" windowWidth="20730" windowHeight="11160" xr2:uid="{00000000-000D-0000-FFFF-FFFF00000000}"/>
  </bookViews>
  <sheets>
    <sheet name="CP" sheetId="1" r:id="rId1"/>
    <sheet name="Control de Cambios" sheetId="2" r:id="rId2"/>
  </sheets>
  <definedNames>
    <definedName name="_xlnm.Print_Area" localSheetId="0">CP!$B$1:$AE$50</definedName>
    <definedName name="_xlnm.Print_Titles" localSheetId="0">CP!$15:$15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B41" i="1" l="1"/>
  <c r="B49" i="1"/>
  <c r="B48" i="1"/>
  <c r="B47" i="1"/>
  <c r="B46" i="1"/>
  <c r="B45" i="1"/>
  <c r="B44" i="1"/>
  <c r="B43" i="1"/>
  <c r="B42" i="1"/>
  <c r="M50" i="1"/>
  <c r="M40" i="1"/>
  <c r="AA56" i="1"/>
  <c r="R56" i="1"/>
  <c r="V55" i="1"/>
  <c r="R55" i="1"/>
  <c r="N55" i="1"/>
  <c r="J55" i="1"/>
  <c r="B55" i="1"/>
  <c r="R54" i="1"/>
  <c r="B54" i="1"/>
  <c r="B29" i="1"/>
  <c r="B30" i="1"/>
  <c r="M36" i="1"/>
  <c r="B40" i="1"/>
  <c r="B35" i="1"/>
  <c r="R48" i="1"/>
  <c r="R47" i="1"/>
  <c r="R46" i="1"/>
  <c r="R45" i="1"/>
  <c r="R44" i="1"/>
  <c r="R43" i="1"/>
  <c r="R32" i="1"/>
  <c r="R31" i="1"/>
  <c r="R30" i="1"/>
  <c r="R29" i="1"/>
  <c r="M49" i="1"/>
  <c r="M48" i="1"/>
  <c r="M47" i="1"/>
  <c r="B37" i="1"/>
  <c r="B36" i="1"/>
  <c r="B38" i="1"/>
  <c r="B39" i="1"/>
  <c r="M46" i="1"/>
  <c r="M43" i="1"/>
  <c r="M45" i="1"/>
  <c r="M39" i="1"/>
  <c r="M35" i="1"/>
  <c r="B33" i="1"/>
  <c r="M30" i="1"/>
  <c r="M44" i="1"/>
  <c r="M42" i="1"/>
  <c r="M41" i="1"/>
  <c r="M38" i="1"/>
  <c r="M37" i="1"/>
  <c r="M34" i="1"/>
  <c r="M33" i="1"/>
  <c r="M32" i="1"/>
  <c r="R42" i="1"/>
  <c r="R41" i="1"/>
  <c r="R40" i="1"/>
  <c r="R39" i="1"/>
  <c r="R38" i="1"/>
  <c r="R37" i="1"/>
  <c r="R36" i="1"/>
  <c r="R35" i="1"/>
  <c r="R34" i="1"/>
  <c r="R33" i="1"/>
  <c r="B31" i="1"/>
  <c r="M29" i="1"/>
  <c r="B34" i="1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MONGUI</author>
  </authors>
  <commentList>
    <comment ref="B15" authorId="0" shapeId="0" xr:uid="{3C38A79D-1F97-411A-9EF0-1C7DF93FB348}">
      <text>
        <r>
          <rPr>
            <sz val="9"/>
            <color indexed="81"/>
            <rFont val="Tahoma"/>
            <family val="2"/>
          </rPr>
          <t>Identificar los proveedores (otros procesos, dependencias, instituciones, entre otros) que suministran insumos para la ejecución de las actividades.</t>
        </r>
      </text>
    </comment>
    <comment ref="E15" authorId="0" shapeId="0" xr:uid="{96F9E6A4-8C22-4B78-BDE5-0D73992D13A7}">
      <text>
        <r>
          <rPr>
            <sz val="9"/>
            <color indexed="81"/>
            <rFont val="Tahoma"/>
            <family val="2"/>
          </rPr>
          <t xml:space="preserve">Enunciar la información o insumos suministrados por el proveedor para el desarrollo de las actividades.
</t>
        </r>
      </text>
    </comment>
    <comment ref="J15" authorId="0" shapeId="0" xr:uid="{C04F5961-8B16-4274-9456-764A4412FF70}">
      <text>
        <r>
          <rPr>
            <sz val="9"/>
            <color indexed="81"/>
            <rFont val="Tahoma"/>
            <family val="2"/>
          </rPr>
          <t xml:space="preserve">Señalar la fase del ciclo PHVA a la que corresponde cada actividad dentro del proceso.
</t>
        </r>
      </text>
    </comment>
    <comment ref="L15" authorId="0" shapeId="0" xr:uid="{6C56BDB2-B41E-4805-8151-D3AE2B5BA1F7}">
      <text>
        <r>
          <rPr>
            <sz val="9"/>
            <color indexed="81"/>
            <rFont val="Tahoma"/>
            <family val="2"/>
          </rPr>
          <t xml:space="preserve">Describir las actividades clave del proceso, asociadas al ciclo PHVA.
</t>
        </r>
      </text>
    </comment>
    <comment ref="U15" authorId="0" shapeId="0" xr:uid="{FEA3947D-0E59-4BB4-A561-FC1A671D8240}">
      <text>
        <r>
          <rPr>
            <sz val="9"/>
            <color indexed="81"/>
            <rFont val="Tahoma"/>
            <family val="2"/>
          </rPr>
          <t xml:space="preserve">Describir los productos o resultados generados a partir de la ejecución de las actividades, los cuales pueden ser productos, servicios o información.
</t>
        </r>
      </text>
    </comment>
    <comment ref="Z15" authorId="0" shapeId="0" xr:uid="{A354BA7F-BA44-4D73-90A5-E9927339EF71}">
      <text>
        <r>
          <rPr>
            <sz val="9"/>
            <color indexed="81"/>
            <rFont val="Tahoma"/>
            <family val="2"/>
          </rPr>
          <t xml:space="preserve">Iidentificar el cliente o usuario del producto o resultado, ya sea interno o externo a la entidad. Para clientes internos, se debe especificar el proceso o dependencia y para clientes externos, la entidad correspondiente según los servicios o la información proporcionada por el proceso.
</t>
        </r>
      </text>
    </comment>
    <comment ref="B27" authorId="0" shapeId="0" xr:uid="{EC0ED6D2-973F-43C9-9B8F-DD35D951954C}">
      <text>
        <r>
          <rPr>
            <sz val="9"/>
            <color indexed="81"/>
            <rFont val="Tahoma"/>
            <family val="2"/>
          </rPr>
          <t>Relacionar los documentos asociados al proceso, como formatos, procedimientos, guías, entre otros. Además, mencione los documentos externos aplicables para su desarrollo.</t>
        </r>
      </text>
    </comment>
  </commentList>
</comments>
</file>

<file path=xl/sharedStrings.xml><?xml version="1.0" encoding="utf-8"?>
<sst xmlns="http://schemas.openxmlformats.org/spreadsheetml/2006/main" count="103" uniqueCount="86">
  <si>
    <t>NOMBRE DEL PROCESO: GESTIÓN INTEGRAL</t>
  </si>
  <si>
    <t>Código</t>
  </si>
  <si>
    <t>GC-C-001</t>
  </si>
  <si>
    <t>Versión</t>
  </si>
  <si>
    <t>015</t>
  </si>
  <si>
    <t>CARACTERIZACIÓN DEL PROCESO</t>
  </si>
  <si>
    <t xml:space="preserve">Fecha </t>
  </si>
  <si>
    <t>Clasificación de la
 información</t>
  </si>
  <si>
    <t>Pública</t>
  </si>
  <si>
    <t xml:space="preserve">OBJETIVO </t>
  </si>
  <si>
    <t>Mantener y mejorar el Sistema de Gestión Integrado (SGI), para satisfacer las necesidades y expectativas de los grupos de interés de la Entidad alineado con las políticas del Modelo Integrado de Planeación y Gestión MIPG.</t>
  </si>
  <si>
    <t>ALCANCE</t>
  </si>
  <si>
    <t>Comienza con la identificación de requisitos y necesidades de los grupos de interés, continúa con la gestión de los procesos en pro del cumplimiento de los requisitos de los sistemas de gestión y del Modelo Integrado de Gestión MIPG  y finaliza con la evaluación y mejora de los procesos de la Entidad.</t>
  </si>
  <si>
    <t>RESPONSABLE</t>
  </si>
  <si>
    <r>
      <rPr>
        <b/>
        <sz val="11"/>
        <color theme="1"/>
        <rFont val="Verdana"/>
        <family val="2"/>
      </rPr>
      <t xml:space="preserve">Líder Estratégico:  </t>
    </r>
    <r>
      <rPr>
        <sz val="11"/>
        <color theme="1"/>
        <rFont val="Verdana"/>
        <family val="2"/>
      </rPr>
      <t xml:space="preserve">
Jefe Oficina Asesora de Planeación
</t>
    </r>
    <r>
      <rPr>
        <b/>
        <sz val="11"/>
        <color theme="1"/>
        <rFont val="Verdana"/>
        <family val="2"/>
      </rPr>
      <t xml:space="preserve">Responsables de la Actualización: </t>
    </r>
    <r>
      <rPr>
        <sz val="11"/>
        <color theme="1"/>
        <rFont val="Verdana"/>
        <family val="2"/>
      </rPr>
      <t xml:space="preserve">
Jefe Oficina Asesora de Planeación
Líderes de los Sistemas de Gestión				
											</t>
    </r>
  </si>
  <si>
    <t>PROVEEDOR</t>
  </si>
  <si>
    <t>ENTRADA/INSUMO</t>
  </si>
  <si>
    <t>CICLO PHVA</t>
  </si>
  <si>
    <t>ACTIVIDAD / DESCRIPCIÓN DE LA ACTIVIDAD</t>
  </si>
  <si>
    <t>SALIDA</t>
  </si>
  <si>
    <t>CLIENTE</t>
  </si>
  <si>
    <t>Gestión estratégica
Todos los procesos
Entidades del estado
órganos de control</t>
  </si>
  <si>
    <t>Código de buen gobierno,  lineamientos para el mantenimiento de los sistemas de gestión de la entidad, normatividad aplicable, necesidades y expectativas de los grupos de interés de la entidad, políticas MIPG, Direccionamiento Estratégico (Misión, Visión)</t>
  </si>
  <si>
    <t>P</t>
  </si>
  <si>
    <t>Definir lineamientos para el mantenimiento del SGI.</t>
  </si>
  <si>
    <t xml:space="preserve">
Políticas y objetivos del SGI</t>
  </si>
  <si>
    <t xml:space="preserve">Todos los procesos </t>
  </si>
  <si>
    <t>Todos los proceso</t>
  </si>
  <si>
    <t xml:space="preserve">Planes de mejoramientos </t>
  </si>
  <si>
    <t xml:space="preserve">Programar las auditorías externas (entes de certificación) al Sistema de Gestión Integrado.			</t>
  </si>
  <si>
    <t>Etapa precontractual para auditorias externas</t>
  </si>
  <si>
    <t>Gestión contractual</t>
  </si>
  <si>
    <t>Gestión estratégica
Entidades del estado</t>
  </si>
  <si>
    <t>Requisitos de las normas 
Lineamientos institucionales</t>
  </si>
  <si>
    <t>Diseñar el esquema hacer usado en la revisión por la dirección.</t>
  </si>
  <si>
    <t xml:space="preserve">Modelo de revisión por la dirección							</t>
  </si>
  <si>
    <t>Gestión integral</t>
  </si>
  <si>
    <t>Organismos de normalización y aseguramiento</t>
  </si>
  <si>
    <t>Normas de Sistemas de Gestión</t>
  </si>
  <si>
    <t>H</t>
  </si>
  <si>
    <t xml:space="preserve">Orientar a los procesos en la implementación de sistemas de gestión, teniendo en cuenta las funciones y características de la Entidad.					</t>
  </si>
  <si>
    <t>Orientaciones y directrices contempladas en los sistemas de gestión</t>
  </si>
  <si>
    <t>Todos los procesos</t>
  </si>
  <si>
    <t>Información de desempeño de los procesos que componen el sistema de gestión integral</t>
  </si>
  <si>
    <t xml:space="preserve">Realizar el proceso de revisión por la dirección, teniendo en cuenta los resultados de la gestión de los procesos.						</t>
  </si>
  <si>
    <t>Oportunidades de mejora, acciones correctivas
Acta de los resultados de la revisión por la dirección</t>
  </si>
  <si>
    <t>DAFP
Todos los procesos</t>
  </si>
  <si>
    <t xml:space="preserve">Política de gestión del riesgo
Procesos documentados
Lineamientos para la gestión del riesgo de corrupción en las entidades del Estado						</t>
  </si>
  <si>
    <t xml:space="preserve">Definir la Identificación, evaluación y tratamiento en conjunto con los procesos de los riesgos de gestión y corrupción de la Entidad.						</t>
  </si>
  <si>
    <t>Matriz de riesgos de estión /corrupción</t>
  </si>
  <si>
    <t>Lineamientos DAFP para la formulación de indicadores
Procesos documentados
Direccionamiento Estratégico 
(Misión, Visión, objetivos estratégicos)</t>
  </si>
  <si>
    <t>Asesorar el proceso de identificación, formulación y seguimiento de los indicadores de cada uno de los procesos de la Entidad.</t>
  </si>
  <si>
    <t>Batería de indicadores de la entidad</t>
  </si>
  <si>
    <t>Todos los procesos
Entidades estatales
Órganos de control</t>
  </si>
  <si>
    <t xml:space="preserve">Requisitos de norma, resultados de las auditorias, necesidades de los procesos, políticas							</t>
  </si>
  <si>
    <t xml:space="preserve">Asesorar a los procesos en el cumplimiento de los requisitos de las normas y del Modelo Integrado de Planeación y Gestión.						</t>
  </si>
  <si>
    <t>Documentación ajustada o creada</t>
  </si>
  <si>
    <t xml:space="preserve">Todos los procesos
Departamento Administrativo de la Función Pública - DAFP				</t>
  </si>
  <si>
    <t xml:space="preserve">Planes de mejoramiento
Indicadores de proceso
Planes de acción operativos
Control de riesgos de procesos
Resultados del Índice de Desempeño Institucional  y  recomedaciones FURAG sobre las políticas del MIPG							</t>
  </si>
  <si>
    <t>V</t>
  </si>
  <si>
    <t xml:space="preserve">Realizar seguimiento al cumplimiento de las acciones definidas. 
Plan mejoramiento FURAG. </t>
  </si>
  <si>
    <t>Correos electrónicos de seguimiento
Seguimiento a las actividades del plan de mejoramiento FURAG y acciones de mejora en la implementación de las políticas MIPG</t>
  </si>
  <si>
    <t>Resultados revisión por la dirección
Resultados de auditorias internas y externas</t>
  </si>
  <si>
    <t>A</t>
  </si>
  <si>
    <t xml:space="preserve">Implementar mejoras al SIG y recomendaciones para mejorar la gestión institucional.							</t>
  </si>
  <si>
    <t>Planes de mejoramiento</t>
  </si>
  <si>
    <t>DOCUMENTOS ASOCIADOS</t>
  </si>
  <si>
    <t>DOCUMENTOS</t>
  </si>
  <si>
    <t>FORMATOS</t>
  </si>
  <si>
    <t>EXTERNOS</t>
  </si>
  <si>
    <t>https://www.funcionpublica.gov.co/web/mipg</t>
  </si>
  <si>
    <t xml:space="preserve">MEDICIÓN Y CONTROL </t>
  </si>
  <si>
    <t>REQUISITOS LEGALES</t>
  </si>
  <si>
    <t xml:space="preserve">Control salidas no conformes
No aplica </t>
  </si>
  <si>
    <t>RECURSOS</t>
  </si>
  <si>
    <t xml:space="preserve">Recurso Humano - Recursos Financieros - Infraestructura - Tecnológicos </t>
  </si>
  <si>
    <t xml:space="preserve">APROBACIÓN </t>
  </si>
  <si>
    <t>Nombre</t>
  </si>
  <si>
    <t>Cargo</t>
  </si>
  <si>
    <t>Elaboró:</t>
  </si>
  <si>
    <t>Revisó:</t>
  </si>
  <si>
    <t xml:space="preserve">Aprobó:
</t>
  </si>
  <si>
    <t>Proceso: Gestión Integral, Código: GIN–FM–033, Versión: 001, Vigencia: 26/02/2025
Verifique que este documento corresponda a la versión vigente antes de su uso</t>
  </si>
  <si>
    <t>CONTROL DE CAMBIOS</t>
  </si>
  <si>
    <t>Fecha</t>
  </si>
  <si>
    <t xml:space="preserve">Descripción del Cambio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</si>
</sst>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Nunito"/>
    </font>
    <font>
      <b/>
      <sz val="11"/>
      <color theme="1"/>
      <name val="Nunito"/>
    </font>
    <font>
      <u/>
      <sz val="11"/>
      <color theme="1"/>
      <name val="Nunito"/>
    </font>
    <font>
      <b/>
      <sz val="11"/>
      <color theme="1"/>
      <name val="Arial"/>
      <family val="2"/>
    </font>
    <font>
      <b/>
      <sz val="12"/>
      <color theme="1"/>
      <name val="Nunito"/>
    </font>
    <font>
      <b/>
      <sz val="10"/>
      <color rgb="FFFF0000"/>
      <name val="Verdana"/>
      <family val="2"/>
    </font>
    <font>
      <sz val="9"/>
      <color indexed="81"/>
      <name val="Tahom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sz val="9"/>
      <color theme="1"/>
      <name val="Nunito"/>
    </font>
    <font>
      <sz val="12"/>
      <color theme="1"/>
      <name val="Verdana"/>
      <family val="2"/>
    </font>
    <font>
      <sz val="11"/>
      <color rgb="FFFF0000"/>
      <name val="Verdana"/>
      <family val="2"/>
    </font>
    <font>
      <sz val="11"/>
      <color theme="0"/>
      <name val="Nunito"/>
    </font>
    <font>
      <b/>
      <sz val="12"/>
      <color theme="0"/>
      <name val="Verdana"/>
      <family val="2"/>
    </font>
    <font>
      <sz val="11"/>
      <name val="Verdana"/>
      <family val="2"/>
    </font>
    <font>
      <u/>
      <sz val="11"/>
      <color theme="10"/>
      <name val="Verdana"/>
      <family val="2"/>
    </font>
    <font>
      <sz val="11"/>
      <color theme="10"/>
      <name val="Verdana"/>
      <family val="2"/>
    </font>
    <font>
      <u/>
      <sz val="12"/>
      <color theme="10"/>
      <name val="Verdana"/>
      <family val="2"/>
    </font>
    <font>
      <b/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6284B"/>
        <bgColor rgb="FF96284B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textRotation="90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/>
    <xf numFmtId="0" fontId="0" fillId="0" borderId="1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17" fillId="2" borderId="0" xfId="0" applyFont="1" applyFill="1" applyAlignment="1">
      <alignment horizontal="left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0" fillId="0" borderId="14" xfId="0" applyBorder="1" applyAlignment="1">
      <alignment horizontal="justify" vertical="top"/>
    </xf>
    <xf numFmtId="0" fontId="0" fillId="0" borderId="16" xfId="0" applyBorder="1" applyAlignment="1">
      <alignment horizontal="justify" vertical="top"/>
    </xf>
    <xf numFmtId="0" fontId="20" fillId="2" borderId="9" xfId="1" applyFont="1" applyFill="1" applyBorder="1" applyAlignment="1">
      <alignment vertical="top" wrapText="1"/>
    </xf>
    <xf numFmtId="0" fontId="20" fillId="2" borderId="0" xfId="1" applyFont="1" applyFill="1" applyBorder="1" applyAlignment="1">
      <alignment vertical="top" wrapText="1"/>
    </xf>
    <xf numFmtId="0" fontId="20" fillId="2" borderId="11" xfId="1" applyFont="1" applyFill="1" applyBorder="1" applyAlignment="1">
      <alignment vertical="top" wrapText="1"/>
    </xf>
    <xf numFmtId="0" fontId="20" fillId="2" borderId="12" xfId="1" applyFont="1" applyFill="1" applyBorder="1" applyAlignment="1">
      <alignment vertical="top" wrapText="1"/>
    </xf>
    <xf numFmtId="0" fontId="20" fillId="2" borderId="9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2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0" fillId="2" borderId="24" xfId="1" applyFont="1" applyFill="1" applyBorder="1" applyAlignment="1">
      <alignment horizontal="center" vertical="center" wrapText="1"/>
    </xf>
    <xf numFmtId="0" fontId="20" fillId="2" borderId="22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top" wrapText="1"/>
    </xf>
    <xf numFmtId="0" fontId="20" fillId="2" borderId="0" xfId="1" applyFont="1" applyFill="1" applyBorder="1" applyAlignment="1">
      <alignment horizontal="center" vertical="top" wrapText="1"/>
    </xf>
    <xf numFmtId="0" fontId="20" fillId="2" borderId="10" xfId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0" fillId="2" borderId="6" xfId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20" fillId="2" borderId="23" xfId="1" applyFont="1" applyFill="1" applyBorder="1" applyAlignment="1">
      <alignment horizontal="center" vertical="center" wrapText="1"/>
    </xf>
    <xf numFmtId="0" fontId="21" fillId="2" borderId="24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Hipervínculo 2" xfId="2" xr:uid="{00000000-0005-0000-0000-000001000000}"/>
    <cellStyle name="Hyperlink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mruColors>
      <color rgb="FF962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144959</xdr:colOff>
      <xdr:row>0</xdr:row>
      <xdr:rowOff>65811</xdr:rowOff>
    </xdr:from>
    <xdr:to>
      <xdr:col>6</xdr:col>
      <xdr:colOff>222251</xdr:colOff>
      <xdr:row>3</xdr:row>
      <xdr:rowOff>306917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621209" y="65811"/>
          <a:ext cx="2268042" cy="138410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uncionpublica.gov.co/web/mip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0"/>
  <sheetViews>
    <sheetView showGridLines="0" tabSelected="1" topLeftCell="A26" zoomScale="70" zoomScaleNormal="70" workbookViewId="0">
      <selection activeCell="I34" sqref="I34:L34"/>
    </sheetView>
  </sheetViews>
  <sheetFormatPr baseColWidth="10" defaultColWidth="11.42578125" defaultRowHeight="16.5" x14ac:dyDescent="0.25"/>
  <cols>
    <col min="1" max="1" width="1.42578125" style="2" customWidth="1"/>
    <col min="2" max="2" width="5.7109375" style="2" customWidth="1"/>
    <col min="3" max="3" width="14.85546875" style="2" customWidth="1"/>
    <col min="4" max="4" width="5.7109375" style="2" customWidth="1"/>
    <col min="5" max="5" width="6.5703125" style="2" customWidth="1"/>
    <col min="6" max="8" width="5.7109375" style="2" customWidth="1"/>
    <col min="9" max="9" width="27.5703125" style="2" customWidth="1"/>
    <col min="10" max="11" width="6.28515625" style="2" customWidth="1"/>
    <col min="12" max="12" width="10.42578125" style="2" customWidth="1"/>
    <col min="13" max="13" width="8.7109375" style="2" customWidth="1"/>
    <col min="14" max="20" width="10.42578125" style="2" customWidth="1"/>
    <col min="21" max="31" width="6.7109375" style="2" customWidth="1"/>
    <col min="32" max="16384" width="11.42578125" style="2"/>
  </cols>
  <sheetData>
    <row r="1" spans="1:31" ht="30" customHeight="1" x14ac:dyDescent="0.25">
      <c r="A1" s="1"/>
      <c r="B1" s="96">
        <v>1</v>
      </c>
      <c r="C1" s="96"/>
      <c r="D1" s="96"/>
      <c r="E1" s="96"/>
      <c r="F1" s="96"/>
      <c r="G1" s="96"/>
      <c r="H1" s="96"/>
      <c r="I1" s="80" t="s">
        <v>0</v>
      </c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79" t="s">
        <v>1</v>
      </c>
      <c r="W1" s="79"/>
      <c r="X1" s="79"/>
      <c r="Y1" s="79"/>
      <c r="Z1" s="79"/>
      <c r="AA1" s="81" t="s">
        <v>2</v>
      </c>
      <c r="AB1" s="81"/>
      <c r="AC1" s="81"/>
      <c r="AD1" s="81"/>
      <c r="AE1" s="81"/>
    </row>
    <row r="2" spans="1:31" ht="30" customHeight="1" x14ac:dyDescent="0.25">
      <c r="A2" s="1"/>
      <c r="B2" s="96"/>
      <c r="C2" s="96"/>
      <c r="D2" s="96"/>
      <c r="E2" s="96"/>
      <c r="F2" s="96"/>
      <c r="G2" s="96"/>
      <c r="H2" s="96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79" t="s">
        <v>3</v>
      </c>
      <c r="W2" s="79"/>
      <c r="X2" s="79"/>
      <c r="Y2" s="79"/>
      <c r="Z2" s="79"/>
      <c r="AA2" s="82" t="s">
        <v>4</v>
      </c>
      <c r="AB2" s="82"/>
      <c r="AC2" s="82"/>
      <c r="AD2" s="82"/>
      <c r="AE2" s="82"/>
    </row>
    <row r="3" spans="1:31" ht="30" customHeight="1" x14ac:dyDescent="0.25">
      <c r="A3" s="1"/>
      <c r="B3" s="96"/>
      <c r="C3" s="96"/>
      <c r="D3" s="96"/>
      <c r="E3" s="96"/>
      <c r="F3" s="96"/>
      <c r="G3" s="96"/>
      <c r="H3" s="96"/>
      <c r="I3" s="80" t="s">
        <v>5</v>
      </c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79" t="s">
        <v>6</v>
      </c>
      <c r="W3" s="79"/>
      <c r="X3" s="79"/>
      <c r="Y3" s="79"/>
      <c r="Z3" s="79"/>
      <c r="AA3" s="84">
        <v>44918</v>
      </c>
      <c r="AB3" s="81"/>
      <c r="AC3" s="81"/>
      <c r="AD3" s="81"/>
      <c r="AE3" s="81"/>
    </row>
    <row r="4" spans="1:31" ht="30" customHeight="1" x14ac:dyDescent="0.25">
      <c r="A4" s="1"/>
      <c r="B4" s="96"/>
      <c r="C4" s="96"/>
      <c r="D4" s="96"/>
      <c r="E4" s="96"/>
      <c r="F4" s="96"/>
      <c r="G4" s="96"/>
      <c r="H4" s="96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 t="s">
        <v>7</v>
      </c>
      <c r="W4" s="79"/>
      <c r="X4" s="79"/>
      <c r="Y4" s="79"/>
      <c r="Z4" s="79"/>
      <c r="AA4" s="83" t="s">
        <v>8</v>
      </c>
      <c r="AB4" s="83"/>
      <c r="AC4" s="83"/>
      <c r="AD4" s="83"/>
      <c r="AE4" s="83"/>
    </row>
    <row r="5" spans="1:31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4.95" customHeight="1" x14ac:dyDescent="0.25">
      <c r="A6" s="1"/>
      <c r="B6" s="94" t="s">
        <v>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</row>
    <row r="7" spans="1:31" ht="49.5" customHeight="1" x14ac:dyDescent="0.25">
      <c r="A7" s="1"/>
      <c r="B7" s="88" t="s">
        <v>10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</row>
    <row r="8" spans="1:31" ht="8.1" customHeight="1" x14ac:dyDescent="0.25">
      <c r="A8" s="1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</row>
    <row r="9" spans="1:31" ht="24.95" customHeight="1" x14ac:dyDescent="0.25">
      <c r="A9" s="1"/>
      <c r="B9" s="94" t="s">
        <v>11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</row>
    <row r="10" spans="1:31" ht="49.5" customHeight="1" x14ac:dyDescent="0.25">
      <c r="A10" s="1"/>
      <c r="B10" s="88" t="s">
        <v>12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</row>
    <row r="11" spans="1:31" ht="8.1" customHeight="1" x14ac:dyDescent="0.25">
      <c r="A11" s="1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spans="1:31" ht="24.95" customHeight="1" x14ac:dyDescent="0.25">
      <c r="A12" s="1"/>
      <c r="B12" s="94" t="s">
        <v>13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</row>
    <row r="13" spans="1:31" ht="92.25" customHeight="1" x14ac:dyDescent="0.25">
      <c r="A13" s="1"/>
      <c r="B13" s="91" t="s">
        <v>14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3"/>
    </row>
    <row r="14" spans="1:31" ht="8.1" customHeight="1" x14ac:dyDescent="0.25">
      <c r="A14" s="1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</row>
    <row r="15" spans="1:31" s="5" customFormat="1" ht="31.5" customHeight="1" x14ac:dyDescent="0.25">
      <c r="A15" s="4"/>
      <c r="B15" s="59" t="s">
        <v>15</v>
      </c>
      <c r="C15" s="59"/>
      <c r="D15" s="59"/>
      <c r="E15" s="59" t="s">
        <v>16</v>
      </c>
      <c r="F15" s="59"/>
      <c r="G15" s="59"/>
      <c r="H15" s="59"/>
      <c r="I15" s="59"/>
      <c r="J15" s="59" t="s">
        <v>17</v>
      </c>
      <c r="K15" s="59"/>
      <c r="L15" s="59" t="s">
        <v>18</v>
      </c>
      <c r="M15" s="59"/>
      <c r="N15" s="59"/>
      <c r="O15" s="59"/>
      <c r="P15" s="59"/>
      <c r="Q15" s="59"/>
      <c r="R15" s="59"/>
      <c r="S15" s="59"/>
      <c r="T15" s="59"/>
      <c r="U15" s="59" t="s">
        <v>19</v>
      </c>
      <c r="V15" s="59"/>
      <c r="W15" s="59"/>
      <c r="X15" s="59"/>
      <c r="Y15" s="59"/>
      <c r="Z15" s="59" t="s">
        <v>20</v>
      </c>
      <c r="AA15" s="59"/>
      <c r="AB15" s="59"/>
      <c r="AC15" s="59"/>
      <c r="AD15" s="59"/>
      <c r="AE15" s="59"/>
    </row>
    <row r="16" spans="1:31" ht="110.25" customHeight="1" x14ac:dyDescent="0.25">
      <c r="A16" s="3"/>
      <c r="B16" s="85" t="s">
        <v>21</v>
      </c>
      <c r="C16" s="85"/>
      <c r="D16" s="85"/>
      <c r="E16" s="86" t="s">
        <v>22</v>
      </c>
      <c r="F16" s="86"/>
      <c r="G16" s="86"/>
      <c r="H16" s="86"/>
      <c r="I16" s="86"/>
      <c r="J16" s="86" t="s">
        <v>23</v>
      </c>
      <c r="K16" s="86"/>
      <c r="L16" s="88" t="s">
        <v>24</v>
      </c>
      <c r="M16" s="88"/>
      <c r="N16" s="88"/>
      <c r="O16" s="88"/>
      <c r="P16" s="88"/>
      <c r="Q16" s="88"/>
      <c r="R16" s="88"/>
      <c r="S16" s="88"/>
      <c r="T16" s="88"/>
      <c r="U16" s="85" t="s">
        <v>25</v>
      </c>
      <c r="V16" s="85"/>
      <c r="W16" s="85"/>
      <c r="X16" s="85"/>
      <c r="Y16" s="85"/>
      <c r="Z16" s="85" t="s">
        <v>26</v>
      </c>
      <c r="AA16" s="85"/>
      <c r="AB16" s="85"/>
      <c r="AC16" s="85"/>
      <c r="AD16" s="85"/>
      <c r="AE16" s="85"/>
    </row>
    <row r="17" spans="1:35" ht="34.5" customHeight="1" x14ac:dyDescent="0.25">
      <c r="A17" s="3"/>
      <c r="B17" s="85" t="s">
        <v>27</v>
      </c>
      <c r="C17" s="85"/>
      <c r="D17" s="85"/>
      <c r="E17" s="86" t="s">
        <v>28</v>
      </c>
      <c r="F17" s="86"/>
      <c r="G17" s="86"/>
      <c r="H17" s="86"/>
      <c r="I17" s="86"/>
      <c r="J17" s="86" t="s">
        <v>23</v>
      </c>
      <c r="K17" s="86"/>
      <c r="L17" s="88" t="s">
        <v>29</v>
      </c>
      <c r="M17" s="88"/>
      <c r="N17" s="88"/>
      <c r="O17" s="88"/>
      <c r="P17" s="88"/>
      <c r="Q17" s="88"/>
      <c r="R17" s="88"/>
      <c r="S17" s="88"/>
      <c r="T17" s="88"/>
      <c r="U17" s="85" t="s">
        <v>30</v>
      </c>
      <c r="V17" s="85"/>
      <c r="W17" s="85"/>
      <c r="X17" s="85"/>
      <c r="Y17" s="85"/>
      <c r="Z17" s="85" t="s">
        <v>31</v>
      </c>
      <c r="AA17" s="85"/>
      <c r="AB17" s="85"/>
      <c r="AC17" s="85"/>
      <c r="AD17" s="85"/>
      <c r="AE17" s="85"/>
    </row>
    <row r="18" spans="1:35" ht="54" customHeight="1" x14ac:dyDescent="0.25">
      <c r="A18" s="3"/>
      <c r="B18" s="86" t="s">
        <v>32</v>
      </c>
      <c r="C18" s="86"/>
      <c r="D18" s="86"/>
      <c r="E18" s="85" t="s">
        <v>33</v>
      </c>
      <c r="F18" s="85"/>
      <c r="G18" s="85"/>
      <c r="H18" s="85"/>
      <c r="I18" s="85"/>
      <c r="J18" s="86" t="s">
        <v>23</v>
      </c>
      <c r="K18" s="86"/>
      <c r="L18" s="88" t="s">
        <v>34</v>
      </c>
      <c r="M18" s="88"/>
      <c r="N18" s="88"/>
      <c r="O18" s="88"/>
      <c r="P18" s="88"/>
      <c r="Q18" s="88"/>
      <c r="R18" s="88"/>
      <c r="S18" s="88"/>
      <c r="T18" s="88"/>
      <c r="U18" s="85" t="s">
        <v>35</v>
      </c>
      <c r="V18" s="85"/>
      <c r="W18" s="85"/>
      <c r="X18" s="85"/>
      <c r="Y18" s="85"/>
      <c r="Z18" s="86" t="s">
        <v>36</v>
      </c>
      <c r="AA18" s="86"/>
      <c r="AB18" s="86"/>
      <c r="AC18" s="86"/>
      <c r="AD18" s="86"/>
      <c r="AE18" s="86"/>
    </row>
    <row r="19" spans="1:35" ht="56.25" customHeight="1" x14ac:dyDescent="0.25">
      <c r="A19" s="3"/>
      <c r="B19" s="85" t="s">
        <v>37</v>
      </c>
      <c r="C19" s="85"/>
      <c r="D19" s="85"/>
      <c r="E19" s="86" t="s">
        <v>38</v>
      </c>
      <c r="F19" s="86"/>
      <c r="G19" s="86"/>
      <c r="H19" s="86"/>
      <c r="I19" s="86"/>
      <c r="J19" s="86" t="s">
        <v>39</v>
      </c>
      <c r="K19" s="86"/>
      <c r="L19" s="88" t="s">
        <v>40</v>
      </c>
      <c r="M19" s="88"/>
      <c r="N19" s="88"/>
      <c r="O19" s="88"/>
      <c r="P19" s="88"/>
      <c r="Q19" s="88"/>
      <c r="R19" s="88"/>
      <c r="S19" s="88"/>
      <c r="T19" s="88"/>
      <c r="U19" s="86" t="s">
        <v>41</v>
      </c>
      <c r="V19" s="86"/>
      <c r="W19" s="86"/>
      <c r="X19" s="86"/>
      <c r="Y19" s="86"/>
      <c r="Z19" s="86" t="s">
        <v>42</v>
      </c>
      <c r="AA19" s="86"/>
      <c r="AB19" s="86"/>
      <c r="AC19" s="86"/>
      <c r="AD19" s="86"/>
      <c r="AE19" s="86"/>
    </row>
    <row r="20" spans="1:35" ht="77.25" customHeight="1" x14ac:dyDescent="0.25">
      <c r="A20" s="3"/>
      <c r="B20" s="85" t="s">
        <v>42</v>
      </c>
      <c r="C20" s="85"/>
      <c r="D20" s="85"/>
      <c r="E20" s="86" t="s">
        <v>43</v>
      </c>
      <c r="F20" s="86"/>
      <c r="G20" s="86"/>
      <c r="H20" s="86"/>
      <c r="I20" s="86"/>
      <c r="J20" s="86" t="s">
        <v>39</v>
      </c>
      <c r="K20" s="86"/>
      <c r="L20" s="88" t="s">
        <v>44</v>
      </c>
      <c r="M20" s="88"/>
      <c r="N20" s="88"/>
      <c r="O20" s="88"/>
      <c r="P20" s="88"/>
      <c r="Q20" s="88"/>
      <c r="R20" s="88"/>
      <c r="S20" s="88"/>
      <c r="T20" s="88"/>
      <c r="U20" s="85" t="s">
        <v>45</v>
      </c>
      <c r="V20" s="85"/>
      <c r="W20" s="85"/>
      <c r="X20" s="85"/>
      <c r="Y20" s="85"/>
      <c r="Z20" s="85" t="s">
        <v>42</v>
      </c>
      <c r="AA20" s="85"/>
      <c r="AB20" s="85"/>
      <c r="AC20" s="85"/>
      <c r="AD20" s="85"/>
      <c r="AE20" s="85"/>
    </row>
    <row r="21" spans="1:35" ht="83.25" customHeight="1" x14ac:dyDescent="0.25">
      <c r="A21" s="3"/>
      <c r="B21" s="85" t="s">
        <v>46</v>
      </c>
      <c r="C21" s="85"/>
      <c r="D21" s="85"/>
      <c r="E21" s="85" t="s">
        <v>47</v>
      </c>
      <c r="F21" s="85"/>
      <c r="G21" s="85"/>
      <c r="H21" s="85"/>
      <c r="I21" s="85"/>
      <c r="J21" s="86" t="s">
        <v>39</v>
      </c>
      <c r="K21" s="86"/>
      <c r="L21" s="88" t="s">
        <v>48</v>
      </c>
      <c r="M21" s="88"/>
      <c r="N21" s="88"/>
      <c r="O21" s="88"/>
      <c r="P21" s="88"/>
      <c r="Q21" s="88"/>
      <c r="R21" s="88"/>
      <c r="S21" s="88"/>
      <c r="T21" s="88"/>
      <c r="U21" s="86" t="s">
        <v>49</v>
      </c>
      <c r="V21" s="86"/>
      <c r="W21" s="86"/>
      <c r="X21" s="86"/>
      <c r="Y21" s="86"/>
      <c r="Z21" s="90" t="s">
        <v>42</v>
      </c>
      <c r="AA21" s="90"/>
      <c r="AB21" s="90"/>
      <c r="AC21" s="90"/>
      <c r="AD21" s="90"/>
      <c r="AE21" s="90"/>
    </row>
    <row r="22" spans="1:35" ht="90" customHeight="1" x14ac:dyDescent="0.25">
      <c r="A22" s="3"/>
      <c r="B22" s="85" t="s">
        <v>46</v>
      </c>
      <c r="C22" s="85"/>
      <c r="D22" s="85"/>
      <c r="E22" s="85" t="s">
        <v>50</v>
      </c>
      <c r="F22" s="85"/>
      <c r="G22" s="85"/>
      <c r="H22" s="85"/>
      <c r="I22" s="85"/>
      <c r="J22" s="85" t="s">
        <v>39</v>
      </c>
      <c r="K22" s="85"/>
      <c r="L22" s="88" t="s">
        <v>51</v>
      </c>
      <c r="M22" s="88"/>
      <c r="N22" s="88"/>
      <c r="O22" s="88"/>
      <c r="P22" s="88"/>
      <c r="Q22" s="88"/>
      <c r="R22" s="88"/>
      <c r="S22" s="88"/>
      <c r="T22" s="88"/>
      <c r="U22" s="85" t="s">
        <v>52</v>
      </c>
      <c r="V22" s="85"/>
      <c r="W22" s="85"/>
      <c r="X22" s="85"/>
      <c r="Y22" s="85"/>
      <c r="Z22" s="90" t="s">
        <v>42</v>
      </c>
      <c r="AA22" s="90"/>
      <c r="AB22" s="90"/>
      <c r="AC22" s="90"/>
      <c r="AD22" s="90"/>
      <c r="AE22" s="90"/>
    </row>
    <row r="23" spans="1:35" ht="78.75" customHeight="1" x14ac:dyDescent="0.25">
      <c r="A23" s="3"/>
      <c r="B23" s="85" t="s">
        <v>53</v>
      </c>
      <c r="C23" s="85"/>
      <c r="D23" s="85"/>
      <c r="E23" s="85" t="s">
        <v>54</v>
      </c>
      <c r="F23" s="85"/>
      <c r="G23" s="85"/>
      <c r="H23" s="85"/>
      <c r="I23" s="85"/>
      <c r="J23" s="85" t="s">
        <v>39</v>
      </c>
      <c r="K23" s="85"/>
      <c r="L23" s="88" t="s">
        <v>55</v>
      </c>
      <c r="M23" s="88"/>
      <c r="N23" s="88"/>
      <c r="O23" s="88"/>
      <c r="P23" s="88"/>
      <c r="Q23" s="88"/>
      <c r="R23" s="88"/>
      <c r="S23" s="88"/>
      <c r="T23" s="88"/>
      <c r="U23" s="85" t="s">
        <v>56</v>
      </c>
      <c r="V23" s="85"/>
      <c r="W23" s="85"/>
      <c r="X23" s="85"/>
      <c r="Y23" s="85"/>
      <c r="Z23" s="90" t="s">
        <v>42</v>
      </c>
      <c r="AA23" s="90"/>
      <c r="AB23" s="90"/>
      <c r="AC23" s="90"/>
      <c r="AD23" s="90"/>
      <c r="AE23" s="90"/>
    </row>
    <row r="24" spans="1:35" ht="134.25" customHeight="1" x14ac:dyDescent="0.25">
      <c r="A24" s="3"/>
      <c r="B24" s="85" t="s">
        <v>57</v>
      </c>
      <c r="C24" s="85"/>
      <c r="D24" s="85"/>
      <c r="E24" s="85" t="s">
        <v>58</v>
      </c>
      <c r="F24" s="85"/>
      <c r="G24" s="85"/>
      <c r="H24" s="85"/>
      <c r="I24" s="85"/>
      <c r="J24" s="85" t="s">
        <v>59</v>
      </c>
      <c r="K24" s="85"/>
      <c r="L24" s="88" t="s">
        <v>60</v>
      </c>
      <c r="M24" s="88"/>
      <c r="N24" s="88"/>
      <c r="O24" s="88"/>
      <c r="P24" s="88"/>
      <c r="Q24" s="88"/>
      <c r="R24" s="88"/>
      <c r="S24" s="88"/>
      <c r="T24" s="88"/>
      <c r="U24" s="85" t="s">
        <v>61</v>
      </c>
      <c r="V24" s="85"/>
      <c r="W24" s="85"/>
      <c r="X24" s="85"/>
      <c r="Y24" s="85"/>
      <c r="Z24" s="90" t="s">
        <v>42</v>
      </c>
      <c r="AA24" s="90"/>
      <c r="AB24" s="90"/>
      <c r="AC24" s="90"/>
      <c r="AD24" s="90"/>
      <c r="AE24" s="90"/>
    </row>
    <row r="25" spans="1:35" ht="55.5" customHeight="1" x14ac:dyDescent="0.25">
      <c r="A25" s="3"/>
      <c r="B25" s="85" t="s">
        <v>42</v>
      </c>
      <c r="C25" s="85"/>
      <c r="D25" s="85"/>
      <c r="E25" s="85" t="s">
        <v>62</v>
      </c>
      <c r="F25" s="85"/>
      <c r="G25" s="85"/>
      <c r="H25" s="85"/>
      <c r="I25" s="85"/>
      <c r="J25" s="85" t="s">
        <v>63</v>
      </c>
      <c r="K25" s="85"/>
      <c r="L25" s="88" t="s">
        <v>64</v>
      </c>
      <c r="M25" s="88"/>
      <c r="N25" s="88"/>
      <c r="O25" s="88"/>
      <c r="P25" s="88"/>
      <c r="Q25" s="88"/>
      <c r="R25" s="88"/>
      <c r="S25" s="88"/>
      <c r="T25" s="88"/>
      <c r="U25" s="86" t="s">
        <v>65</v>
      </c>
      <c r="V25" s="86"/>
      <c r="W25" s="86"/>
      <c r="X25" s="86"/>
      <c r="Y25" s="86"/>
      <c r="Z25" s="90" t="s">
        <v>42</v>
      </c>
      <c r="AA25" s="90"/>
      <c r="AB25" s="90"/>
      <c r="AC25" s="90"/>
      <c r="AD25" s="90"/>
      <c r="AE25" s="90"/>
    </row>
    <row r="26" spans="1:35" ht="8.1" customHeight="1" x14ac:dyDescent="0.25">
      <c r="A26" s="1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</row>
    <row r="27" spans="1:35" x14ac:dyDescent="0.25">
      <c r="A27" s="1"/>
      <c r="B27" s="59" t="s">
        <v>66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</row>
    <row r="28" spans="1:35" ht="39.950000000000003" customHeight="1" x14ac:dyDescent="0.25">
      <c r="A28" s="1"/>
      <c r="B28" s="87" t="s">
        <v>67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59" t="s">
        <v>68</v>
      </c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97" t="s">
        <v>69</v>
      </c>
      <c r="Y28" s="97"/>
      <c r="Z28" s="97"/>
      <c r="AA28" s="97"/>
      <c r="AB28" s="97"/>
      <c r="AC28" s="97"/>
      <c r="AD28" s="97"/>
      <c r="AE28" s="98"/>
    </row>
    <row r="29" spans="1:35" s="26" customFormat="1" ht="39.950000000000003" customHeight="1" x14ac:dyDescent="0.25">
      <c r="A29" s="31"/>
      <c r="B29" s="71" t="str">
        <f>HYPERLINK("https://www.supersociedades.gov.co/documents/107391/3463418/GIN-PR-001_ControlInformacionDocumentada.pdf/","GIN-PR-001 Control de la información documentada")</f>
        <v>GIN-PR-001 Control de la información documentada</v>
      </c>
      <c r="C29" s="71"/>
      <c r="D29" s="71"/>
      <c r="E29" s="71"/>
      <c r="F29" s="71"/>
      <c r="G29" s="71"/>
      <c r="H29" s="71"/>
      <c r="I29" s="71"/>
      <c r="J29" s="71"/>
      <c r="K29" s="71"/>
      <c r="L29" s="89"/>
      <c r="M29" s="71" t="str">
        <f>HYPERLINK("https://www.supersociedades.gov.co/documents/107391/3463817/GIN-FM-001_SolicitudCambioAprobacionDocumental.docx","GIN-FM-001 Solicitud de cambio y aprobación documental")</f>
        <v>GIN-FM-001 Solicitud de cambio y aprobación documental</v>
      </c>
      <c r="N29" s="71"/>
      <c r="O29" s="71"/>
      <c r="P29" s="71"/>
      <c r="Q29" s="71"/>
      <c r="R29" s="71" t="str">
        <f>HYPERLINK("https://www.supersociedades.gov.co/documents/107391/3463817/GIN-FM-032_ListadoMaestroDocumentos.xlsx","GIN-FM-032 Listado maestro de documentos")</f>
        <v>GIN-FM-032 Listado maestro de documentos</v>
      </c>
      <c r="S29" s="71"/>
      <c r="T29" s="71"/>
      <c r="U29" s="71"/>
      <c r="V29" s="71"/>
      <c r="W29" s="71"/>
      <c r="X29" s="38" t="s">
        <v>70</v>
      </c>
      <c r="Y29" s="39"/>
      <c r="Z29" s="39"/>
      <c r="AA29" s="39"/>
      <c r="AB29" s="39"/>
      <c r="AC29" s="39"/>
      <c r="AD29" s="39"/>
      <c r="AE29" s="40"/>
      <c r="AI29" s="32"/>
    </row>
    <row r="30" spans="1:35" s="26" customFormat="1" ht="39.950000000000003" customHeight="1" x14ac:dyDescent="0.25">
      <c r="A30" s="33"/>
      <c r="B30" s="70" t="str">
        <f>HYPERLINK("https://www.supersociedades.gov.co/documents/107391/3463418/GIN-PR-002%20Acciones%20Correctivas%2C%20Preventivas%20y%20de%20Mejora.pdf/","GIN-PR-002 Procedimiento acciones correctivas, preventivas y de mejora")</f>
        <v>GIN-PR-002 Procedimiento acciones correctivas, preventivas y de mejora</v>
      </c>
      <c r="C30" s="70"/>
      <c r="D30" s="70"/>
      <c r="E30" s="70"/>
      <c r="F30" s="70"/>
      <c r="G30" s="70"/>
      <c r="H30" s="70"/>
      <c r="I30" s="70"/>
      <c r="J30" s="70"/>
      <c r="K30" s="70"/>
      <c r="L30" s="72"/>
      <c r="M30" s="70" t="str">
        <f>HYPERLINK("https://www.supersociedades.gov.co/documents/107391/3463817/GIN-FM-004_PlandeMejoramiento.xlsx","GIN-FM-004 Plan de mejoramiento")</f>
        <v>GIN-FM-004 Plan de mejoramiento</v>
      </c>
      <c r="N30" s="70"/>
      <c r="O30" s="70"/>
      <c r="P30" s="70"/>
      <c r="Q30" s="70"/>
      <c r="R30" s="70" t="str">
        <f>HYPERLINK("https://www.supersociedades.gov.co/documents/107391/3463817/GIN-FM-033_PlantillaCaracterizacionProceso.xlsx","GIN-FM-033 Plantilla de caracterización de proceso")</f>
        <v>GIN-FM-033 Plantilla de caracterización de proceso</v>
      </c>
      <c r="S30" s="70"/>
      <c r="T30" s="70"/>
      <c r="U30" s="70"/>
      <c r="V30" s="70"/>
      <c r="W30" s="70"/>
      <c r="X30" s="41"/>
      <c r="Y30" s="42"/>
      <c r="Z30" s="42"/>
      <c r="AA30" s="42"/>
      <c r="AB30" s="42"/>
      <c r="AC30" s="42"/>
      <c r="AD30" s="42"/>
      <c r="AE30" s="43"/>
    </row>
    <row r="31" spans="1:35" s="26" customFormat="1" ht="39.950000000000003" customHeight="1" x14ac:dyDescent="0.25">
      <c r="A31" s="33"/>
      <c r="B31" s="70" t="str">
        <f>HYPERLINK("https://www.supersociedades.gov.co/documents/107391/3463418/GIN-PR-003_ServicioNoConforme.pdf","GIN-PR-003 Control de salidas No Conformes")</f>
        <v>GIN-PR-003 Control de salidas No Conformes</v>
      </c>
      <c r="C31" s="70"/>
      <c r="D31" s="70"/>
      <c r="E31" s="70"/>
      <c r="F31" s="70"/>
      <c r="G31" s="70"/>
      <c r="H31" s="70"/>
      <c r="I31" s="70"/>
      <c r="J31" s="70"/>
      <c r="K31" s="70"/>
      <c r="L31" s="72"/>
      <c r="M31" s="70" t="str">
        <f>HYPERLINK("https://www.supersociedades.gov.co/documents/107391/3463817/GIN-FM-006%20Hoja_Vida_Indicador.xls/","GIN-FM-006 Hoja de vida Indicadores")</f>
        <v>GIN-FM-006 Hoja de vida Indicadores</v>
      </c>
      <c r="N31" s="70"/>
      <c r="O31" s="70"/>
      <c r="P31" s="70"/>
      <c r="Q31" s="70"/>
      <c r="R31" s="70" t="str">
        <f>HYPERLINK("https://www.supersociedades.gov.co/documents/107391/3463817/GIN-FM-034_PlantillaProcedimiento.docx","GIN-FM-034 Plantilla procedimiento")</f>
        <v>GIN-FM-034 Plantilla procedimiento</v>
      </c>
      <c r="S31" s="70"/>
      <c r="T31" s="70"/>
      <c r="U31" s="70"/>
      <c r="V31" s="70"/>
      <c r="W31" s="70"/>
      <c r="X31" s="41"/>
      <c r="Y31" s="42"/>
      <c r="Z31" s="42"/>
      <c r="AA31" s="42"/>
      <c r="AB31" s="42"/>
      <c r="AC31" s="42"/>
      <c r="AD31" s="42"/>
      <c r="AE31" s="43"/>
    </row>
    <row r="32" spans="1:35" s="26" customFormat="1" ht="39.950000000000003" customHeight="1" x14ac:dyDescent="0.25">
      <c r="A32" s="31"/>
      <c r="B32" s="70" t="str">
        <f>HYPERLINK("https://www.supersociedades.gov.co/documents/107391/3463418/GC-PR-005_IdentificacionAccesoaRequisitosLegales.pdf","GC-PR-005 identificación, acceso y evaluación de requisitos legales y otros requisitos")</f>
        <v>GC-PR-005 identificación, acceso y evaluación de requisitos legales y otros requisitos</v>
      </c>
      <c r="C32" s="70"/>
      <c r="D32" s="70"/>
      <c r="E32" s="70"/>
      <c r="F32" s="70"/>
      <c r="G32" s="70"/>
      <c r="H32" s="70"/>
      <c r="I32" s="70"/>
      <c r="J32" s="70"/>
      <c r="K32" s="70"/>
      <c r="L32" s="72"/>
      <c r="M32" s="70" t="str">
        <f>HYPERLINK("https://www.supersociedades.gov.co/documents/107391/3463817/GC-F-007_+PlandeCalidad.xlsx","GC-F-007  Plan de Calidad")</f>
        <v>GC-F-007  Plan de Calidad</v>
      </c>
      <c r="N32" s="70"/>
      <c r="O32" s="70"/>
      <c r="P32" s="70"/>
      <c r="Q32" s="70"/>
      <c r="R32" s="70" t="str">
        <f>HYPERLINK("https://www.supersociedades.gov.co/documents/107391/3463817/GIN-FM-035_PlantillaPolitica.docx","GIN-FM-035 Plantilla política")</f>
        <v>GIN-FM-035 Plantilla política</v>
      </c>
      <c r="S32" s="70"/>
      <c r="T32" s="70"/>
      <c r="U32" s="70"/>
      <c r="V32" s="70"/>
      <c r="W32" s="70"/>
      <c r="X32" s="27"/>
      <c r="Y32" s="27"/>
      <c r="Z32" s="27"/>
      <c r="AA32" s="27"/>
      <c r="AB32" s="27"/>
      <c r="AC32" s="27"/>
      <c r="AD32" s="27"/>
      <c r="AE32" s="28"/>
    </row>
    <row r="33" spans="1:31" s="26" customFormat="1" ht="39.950000000000003" customHeight="1" x14ac:dyDescent="0.25">
      <c r="A33" s="33"/>
      <c r="B33" s="70" t="str">
        <f>HYPERLINK("https://www.supersociedades.gov.co/documents/107391/3463418/GIN-PR-006_IdentificacionAspectosImpactosAmbientales.pdf","GIN-PR-006 Identificación de aspectos y valoración de impactos ambientales y ciclo de vida")</f>
        <v>GIN-PR-006 Identificación de aspectos y valoración de impactos ambientales y ciclo de vida</v>
      </c>
      <c r="C33" s="70"/>
      <c r="D33" s="70"/>
      <c r="E33" s="70"/>
      <c r="F33" s="70"/>
      <c r="G33" s="70"/>
      <c r="H33" s="70"/>
      <c r="I33" s="70"/>
      <c r="J33" s="70"/>
      <c r="K33" s="70"/>
      <c r="L33" s="72"/>
      <c r="M33" s="70" t="str">
        <f>HYPERLINK("https://www.supersociedades.gov.co/documents/107391/3463817/GIN-FM
-011_MatrizRequisitosVsProcesos.xlsx","GIN-FM-011 Matriz de requisitos vs procesos")</f>
        <v>GIN-FM-011 Matriz de requisitos vs procesos</v>
      </c>
      <c r="N33" s="70"/>
      <c r="O33" s="70"/>
      <c r="P33" s="70"/>
      <c r="Q33" s="70"/>
      <c r="R33" s="70" t="str">
        <f>HYPERLINK("https://www.supersociedades.gov.co/documents/107391/3463817/GIN-FM-036_PlantillaManual.docx","GIN-FM-036 Plantilla Manual")</f>
        <v>GIN-FM-036 Plantilla Manual</v>
      </c>
      <c r="S33" s="70"/>
      <c r="T33" s="70"/>
      <c r="U33" s="70"/>
      <c r="V33" s="70"/>
      <c r="W33" s="70"/>
      <c r="X33" s="27"/>
      <c r="Y33" s="27"/>
      <c r="Z33" s="27"/>
      <c r="AA33" s="27"/>
      <c r="AB33" s="27"/>
      <c r="AC33" s="27"/>
      <c r="AD33" s="27"/>
      <c r="AE33" s="28"/>
    </row>
    <row r="34" spans="1:31" s="26" customFormat="1" ht="39.950000000000003" customHeight="1" x14ac:dyDescent="0.25">
      <c r="A34" s="33"/>
      <c r="B34" s="70" t="str">
        <f>HYPERLINK("https://www.supersociedades.gov.co/documents/107391/3463418/GC-PR-007_IdentificacionPeligros_Evaluacion_Riesgos_SST.pdf","GC-PR-007 Identificación de Peligros y Evaluación de Riesgos de SST")</f>
        <v>GC-PR-007 Identificación de Peligros y Evaluación de Riesgos de SST</v>
      </c>
      <c r="C34" s="70"/>
      <c r="D34" s="70"/>
      <c r="E34" s="70"/>
      <c r="F34" s="70"/>
      <c r="G34" s="70"/>
      <c r="H34" s="70"/>
      <c r="I34" s="41"/>
      <c r="J34" s="44"/>
      <c r="K34" s="44"/>
      <c r="L34" s="44"/>
      <c r="M34" s="70" t="str">
        <f>HYPERLINK("https://www.supersociedades.gov.co/documents/107391/3463817/GIN-FM-012_InventarioClasificacioondeActivos.xlsx","GIN-FM-012 Inventario de identificación y clasificación de activos de información")</f>
        <v>GIN-FM-012 Inventario de identificación y clasificación de activos de información</v>
      </c>
      <c r="N34" s="70"/>
      <c r="O34" s="70"/>
      <c r="P34" s="70"/>
      <c r="Q34" s="70"/>
      <c r="R34" s="70" t="str">
        <f>HYPERLINK("https://www.supersociedades.gov.co/documents/107391/3463817/GIN-FM-037_PlantillaInstructivo.docx","GIN-FM-037 Plantilla instructivo")</f>
        <v>GIN-FM-037 Plantilla instructivo</v>
      </c>
      <c r="S34" s="70"/>
      <c r="T34" s="70"/>
      <c r="U34" s="70"/>
      <c r="V34" s="70"/>
      <c r="W34" s="70"/>
      <c r="X34" s="27"/>
      <c r="Y34" s="27"/>
      <c r="Z34" s="27"/>
      <c r="AA34" s="27"/>
      <c r="AB34" s="27"/>
      <c r="AC34" s="27"/>
      <c r="AD34" s="27"/>
      <c r="AE34" s="28"/>
    </row>
    <row r="35" spans="1:31" s="26" customFormat="1" ht="39.950000000000003" customHeight="1" x14ac:dyDescent="0.25">
      <c r="A35" s="33"/>
      <c r="B35" s="70" t="str">
        <f>HYPERLINK("https://www.supersociedades.gov.co/documents/107391/3463418/GIN-PR-009_AtencionConsultasReclamosDatosPersonales.pdf","GIN-PR-009 Atención de consultas y reclamos en el tratamiento de datos personales")</f>
        <v>GIN-PR-009 Atención de consultas y reclamos en el tratamiento de datos personales</v>
      </c>
      <c r="C35" s="70"/>
      <c r="D35" s="70"/>
      <c r="E35" s="70"/>
      <c r="F35" s="70"/>
      <c r="G35" s="70"/>
      <c r="H35" s="70"/>
      <c r="I35" s="72"/>
      <c r="J35" s="73"/>
      <c r="K35" s="73"/>
      <c r="L35" s="73"/>
      <c r="M35" s="70" t="str">
        <f>HYPERLINK("https://www.supersociedades.gov.co/documents/107391/3463817/GIN-FM-013_MatrizdeImpactosAmbientales.xlsx","GIN-FM-013 Matriz de identificación de aspectos y evaluación de impactos ambientales")</f>
        <v>GIN-FM-013 Matriz de identificación de aspectos y evaluación de impactos ambientales</v>
      </c>
      <c r="N35" s="70"/>
      <c r="O35" s="70"/>
      <c r="P35" s="70"/>
      <c r="Q35" s="70"/>
      <c r="R35" s="70" t="str">
        <f>HYPERLINK("https://www.supersociedades.gov.co/documents/107391/3463817/GIN-FM-038_PlantillaGuia.docx","GIN-FM-038_Plantilla Guía")</f>
        <v>GIN-FM-038_Plantilla Guía</v>
      </c>
      <c r="S35" s="70"/>
      <c r="T35" s="70"/>
      <c r="U35" s="70"/>
      <c r="V35" s="70"/>
      <c r="W35" s="70"/>
      <c r="X35" s="27"/>
      <c r="Y35" s="27"/>
      <c r="Z35" s="27"/>
      <c r="AA35" s="27"/>
      <c r="AB35" s="27"/>
      <c r="AC35" s="27"/>
      <c r="AD35" s="27"/>
      <c r="AE35" s="28"/>
    </row>
    <row r="36" spans="1:31" s="26" customFormat="1" ht="39.950000000000003" customHeight="1" x14ac:dyDescent="0.25">
      <c r="A36" s="33"/>
      <c r="B36" s="70" t="str">
        <f>HYPERLINK("https://www.supersociedades.gov.co/documents/107391/3463418/GIN-PR-010_GestionCambio.pdf","GIN-PR-010 Gestión del cambio")</f>
        <v>GIN-PR-010 Gestión del cambio</v>
      </c>
      <c r="C36" s="70"/>
      <c r="D36" s="70"/>
      <c r="E36" s="70"/>
      <c r="F36" s="70"/>
      <c r="G36" s="70"/>
      <c r="H36" s="70"/>
      <c r="I36" s="41"/>
      <c r="J36" s="42"/>
      <c r="K36" s="42"/>
      <c r="L36" s="42"/>
      <c r="M36" s="70" t="str">
        <f>HYPERLINK("https://www.supersociedades.gov.co/documents/107391/3463817/GIN-FM-014_MatrizIdenyEvaluadeRequisitosLegales.xlsx/","GIN-FM-014 Matriz de Identificación y Evaluación de Requisitos Legales")</f>
        <v>GIN-FM-014 Matriz de Identificación y Evaluación de Requisitos Legales</v>
      </c>
      <c r="N36" s="70"/>
      <c r="O36" s="70"/>
      <c r="P36" s="70"/>
      <c r="Q36" s="70"/>
      <c r="R36" s="70" t="str">
        <f>HYPERLINK("https://www.supersociedades.gov.co/documents/107391/3463817/GIN-FM-039_PlantillaPrograma.docx","GIN-FM-039 Plantilla Programa")</f>
        <v>GIN-FM-039 Plantilla Programa</v>
      </c>
      <c r="S36" s="70"/>
      <c r="T36" s="70"/>
      <c r="U36" s="70"/>
      <c r="V36" s="70"/>
      <c r="W36" s="70"/>
      <c r="X36" s="27"/>
      <c r="Y36" s="27"/>
      <c r="Z36" s="27"/>
      <c r="AA36" s="27"/>
      <c r="AB36" s="27"/>
      <c r="AC36" s="27"/>
      <c r="AD36" s="27"/>
      <c r="AE36" s="28"/>
    </row>
    <row r="37" spans="1:31" s="26" customFormat="1" ht="39.950000000000003" customHeight="1" x14ac:dyDescent="0.25">
      <c r="A37" s="33"/>
      <c r="B37" s="70" t="str">
        <f>HYPERLINK("https://www.supersociedades.gov.co/documents/107391/3463418/GIN-PR-011_AuditoriaInterna.pdf","GIN-PR-011 Auditoría interna")</f>
        <v>GIN-PR-011 Auditoría interna</v>
      </c>
      <c r="C37" s="70"/>
      <c r="D37" s="70"/>
      <c r="E37" s="70"/>
      <c r="F37" s="70"/>
      <c r="G37" s="70"/>
      <c r="H37" s="70"/>
      <c r="I37" s="75"/>
      <c r="J37" s="76"/>
      <c r="K37" s="76"/>
      <c r="L37" s="77"/>
      <c r="M37" s="70" t="str">
        <f>HYPERLINK("https://www.supersociedades.gov.co/documents/107391/3463817/GIN-FM-016_DeclaraciondeAplicabilidad.xlsx","GIN-FM-016 Declaración de aplicabilidad")</f>
        <v>GIN-FM-016 Declaración de aplicabilidad</v>
      </c>
      <c r="N37" s="70"/>
      <c r="O37" s="70"/>
      <c r="P37" s="70"/>
      <c r="Q37" s="70"/>
      <c r="R37" s="70" t="str">
        <f>HYPERLINK("https://www.supersociedades.gov.co/documents/107391/3463817/GIN-FM-040_PlantillaProtocolo.docx","GIN-FM-040 Plantilla Protocolo")</f>
        <v>GIN-FM-040 Plantilla Protocolo</v>
      </c>
      <c r="S37" s="70"/>
      <c r="T37" s="70"/>
      <c r="U37" s="70"/>
      <c r="V37" s="70"/>
      <c r="W37" s="70"/>
      <c r="X37" s="27"/>
      <c r="Y37" s="27"/>
      <c r="Z37" s="27"/>
      <c r="AA37" s="27"/>
      <c r="AB37" s="27"/>
      <c r="AC37" s="27"/>
      <c r="AD37" s="27"/>
      <c r="AE37" s="28"/>
    </row>
    <row r="38" spans="1:31" s="26" customFormat="1" ht="39.950000000000003" customHeight="1" x14ac:dyDescent="0.25">
      <c r="A38" s="33"/>
      <c r="B38" s="70" t="str">
        <f>HYPERLINK("https://www.supersociedades.gov.co/documents/107391/3463418/GIN-MA-001_ManualOperacionesSistemaGestionIntegral.pdf","GIN-MA-001 Manual de Operaciones y del Sistema de Gestión Integrado")</f>
        <v>GIN-MA-001 Manual de Operaciones y del Sistema de Gestión Integrado</v>
      </c>
      <c r="C38" s="70"/>
      <c r="D38" s="70"/>
      <c r="E38" s="70"/>
      <c r="F38" s="70"/>
      <c r="G38" s="70"/>
      <c r="H38" s="70"/>
      <c r="I38" s="75"/>
      <c r="J38" s="76"/>
      <c r="K38" s="76"/>
      <c r="L38" s="77"/>
      <c r="M38" s="70" t="str">
        <f>HYPERLINK("https://www.supersociedades.gov.co/documents/107391/3463817/GC-F-018_MapaRiesgosCorrupcion.xlsx","GC-F-018 Mapa de riesgos de corrupción")</f>
        <v>GC-F-018 Mapa de riesgos de corrupción</v>
      </c>
      <c r="N38" s="70"/>
      <c r="O38" s="70"/>
      <c r="P38" s="70"/>
      <c r="Q38" s="70"/>
      <c r="R38" s="70" t="str">
        <f>HYPERLINK("https://www.supersociedades.gov.co/documents/107391/3463817/GIN-FM-041_PlanTrabajoAnual_SGA.xlsx","GIN-FM-041 Plan de trabajo anual Sistema de Gestión Ambiental")</f>
        <v>GIN-FM-041 Plan de trabajo anual Sistema de Gestión Ambiental</v>
      </c>
      <c r="S38" s="70"/>
      <c r="T38" s="70"/>
      <c r="U38" s="70"/>
      <c r="V38" s="70"/>
      <c r="W38" s="70"/>
      <c r="X38" s="27"/>
      <c r="Y38" s="27"/>
      <c r="Z38" s="27"/>
      <c r="AA38" s="27"/>
      <c r="AB38" s="27"/>
      <c r="AC38" s="27"/>
      <c r="AD38" s="27"/>
      <c r="AE38" s="28"/>
    </row>
    <row r="39" spans="1:31" s="26" customFormat="1" ht="39.950000000000003" customHeight="1" x14ac:dyDescent="0.25">
      <c r="A39" s="33"/>
      <c r="B39" s="70" t="str">
        <f>HYPERLINK("https://www.supersociedades.gov.co/documents/107391/3463418/GC-M-002_ManualRelacionamientoGruposdeInteres.pdf","GC-M-002 Manual relacionamiento Grupos de Interes")</f>
        <v>GC-M-002 Manual relacionamiento Grupos de Interes</v>
      </c>
      <c r="C39" s="70"/>
      <c r="D39" s="70"/>
      <c r="E39" s="70"/>
      <c r="F39" s="70"/>
      <c r="G39" s="70"/>
      <c r="H39" s="70"/>
      <c r="I39" s="75"/>
      <c r="J39" s="76"/>
      <c r="K39" s="76"/>
      <c r="L39" s="77"/>
      <c r="M39" s="70" t="str">
        <f>HYPERLINK("https://www.supersociedades.gov.co/documents/107391/3463817/GIN-FM-020_MatrizCiclodeVida.xlsx","GIN-FM-020 Matriz Ciclo de Vida")</f>
        <v>GIN-FM-020 Matriz Ciclo de Vida</v>
      </c>
      <c r="N39" s="70"/>
      <c r="O39" s="70"/>
      <c r="P39" s="70"/>
      <c r="Q39" s="70"/>
      <c r="R39" s="70" t="str">
        <f>HYPERLINK("https://www.supersociedades.gov.co/documents/107391/3463817/GIN-FM-042_RegistroFumigacion_PROCOVE.xlsx","GIN-FM-042 Registro de fumigación (PROCOVE)")</f>
        <v>GIN-FM-042 Registro de fumigación (PROCOVE)</v>
      </c>
      <c r="S39" s="100"/>
      <c r="T39" s="100"/>
      <c r="U39" s="100"/>
      <c r="V39" s="100"/>
      <c r="W39" s="100"/>
      <c r="X39" s="27"/>
      <c r="Y39" s="27"/>
      <c r="Z39" s="27"/>
      <c r="AA39" s="27"/>
      <c r="AB39" s="27"/>
      <c r="AC39" s="27"/>
      <c r="AD39" s="27"/>
      <c r="AE39" s="28"/>
    </row>
    <row r="40" spans="1:31" s="26" customFormat="1" ht="39.950000000000003" customHeight="1" x14ac:dyDescent="0.25">
      <c r="A40" s="33"/>
      <c r="B40" s="70" t="str">
        <f>HYPERLINK("https://www.supersociedades.gov.co/documents/107391/3463418/GIN-MA-003_ManualTratamientoDatosPersonales.pdf","GIN-MA-003 Manual tratamiento de datos personales")</f>
        <v>GIN-MA-003 Manual tratamiento de datos personales</v>
      </c>
      <c r="C40" s="70"/>
      <c r="D40" s="70"/>
      <c r="E40" s="70"/>
      <c r="F40" s="70"/>
      <c r="G40" s="70"/>
      <c r="H40" s="70"/>
      <c r="I40" s="19"/>
      <c r="J40" s="20"/>
      <c r="K40" s="20"/>
      <c r="L40" s="20"/>
      <c r="M40" s="70" t="str">
        <f>HYPERLINK("https://www.supersociedades.gov.co/documents/107391/3463817/GIN-FM-021_ControldeServicioNoConforme.xlsx/","GIN-FM-021 Gestión de salidas no conformes")</f>
        <v>GIN-FM-021 Gestión de salidas no conformes</v>
      </c>
      <c r="N40" s="70"/>
      <c r="O40" s="70"/>
      <c r="P40" s="70"/>
      <c r="Q40" s="70"/>
      <c r="R40" s="70" t="str">
        <f>HYPERLINK("https://www.supersociedades.gov.co/documents/107391/3463817/GIN-FM-043_ControlResiduosNP.xlsx","GIN-FM-043 Control residuos sólidos No Peligrosos")</f>
        <v>GIN-FM-043 Control residuos sólidos No Peligrosos</v>
      </c>
      <c r="S40" s="70"/>
      <c r="T40" s="70"/>
      <c r="U40" s="70"/>
      <c r="V40" s="70"/>
      <c r="W40" s="70"/>
      <c r="X40" s="27"/>
      <c r="Y40" s="27"/>
      <c r="Z40" s="27"/>
      <c r="AA40" s="27"/>
      <c r="AB40" s="27"/>
      <c r="AC40" s="27"/>
      <c r="AD40" s="27"/>
      <c r="AE40" s="28"/>
    </row>
    <row r="41" spans="1:31" s="26" customFormat="1" ht="39.950000000000003" customHeight="1" x14ac:dyDescent="0.25">
      <c r="A41" s="33"/>
      <c r="B41" s="72" t="str">
        <f>HYPERLINK("https://www.supersociedades.gov.co/documents/107391/3463418/GIN-GU-010%20Gu%C3%ADa_Formulaci%C3%B3n_An%C3%A1lisis_Indicadores.pdf/","GIN-GU-001 Guía para la formulación y análisis de Indicadores")</f>
        <v>GIN-GU-001 Guía para la formulación y análisis de Indicadores</v>
      </c>
      <c r="C41" s="73"/>
      <c r="D41" s="73"/>
      <c r="E41" s="73"/>
      <c r="F41" s="73"/>
      <c r="G41" s="73"/>
      <c r="H41" s="74"/>
      <c r="I41" s="19"/>
      <c r="J41" s="20"/>
      <c r="K41" s="20"/>
      <c r="L41" s="20"/>
      <c r="M41" s="70" t="str">
        <f>HYPERLINK("https://www.supersociedades.gov.co/documents/107391/3463817/GC-F-022_MatrizIdentficacionPeligros.xlsx","GC-F-022 Matriz de Identificación de Peligros y Evaluación de Riesgos")</f>
        <v>GC-F-022 Matriz de Identificación de Peligros y Evaluación de Riesgos</v>
      </c>
      <c r="N41" s="70"/>
      <c r="O41" s="70"/>
      <c r="P41" s="70"/>
      <c r="Q41" s="70"/>
      <c r="R41" s="70" t="str">
        <f>HYPERLINK("https://www.supersociedades.gov.co/documents/107391/3463817/GIN-FM-044_GestionCambio.docx","GIN-FM-044 Gestión del cambio")</f>
        <v>GIN-FM-044 Gestión del cambio</v>
      </c>
      <c r="S41" s="70"/>
      <c r="T41" s="70"/>
      <c r="U41" s="70"/>
      <c r="V41" s="70"/>
      <c r="W41" s="70"/>
      <c r="X41" s="27"/>
      <c r="Y41" s="27"/>
      <c r="Z41" s="27"/>
      <c r="AA41" s="27"/>
      <c r="AB41" s="27"/>
      <c r="AC41" s="27"/>
      <c r="AD41" s="27"/>
      <c r="AE41" s="28"/>
    </row>
    <row r="42" spans="1:31" s="26" customFormat="1" ht="39.950000000000003" customHeight="1" x14ac:dyDescent="0.25">
      <c r="A42" s="33"/>
      <c r="B42" s="70" t="str">
        <f>HYPERLINK("https://www.supersociedades.gov.co/documents/107391/3463418/GC-G-002_GuiadeAdministraciondeRiesgos.pdf","GC-G-002 Guia de Administracion de Riesgos")</f>
        <v>GC-G-002 Guia de Administracion de Riesgos</v>
      </c>
      <c r="C42" s="70"/>
      <c r="D42" s="70"/>
      <c r="E42" s="70"/>
      <c r="F42" s="70"/>
      <c r="G42" s="70"/>
      <c r="H42" s="70"/>
      <c r="I42" s="19"/>
      <c r="J42" s="20"/>
      <c r="K42" s="20"/>
      <c r="L42" s="20"/>
      <c r="M42" s="70" t="str">
        <f>HYPERLINK("https://www.supersociedades.gov.co/documents/107391/3463817/GIN-FM-023_CaracterizacionBasesDatosPersonales.docx","GIN-FM-023 Caracterización base de datos personales")</f>
        <v>GIN-FM-023 Caracterización base de datos personales</v>
      </c>
      <c r="N42" s="70"/>
      <c r="O42" s="70"/>
      <c r="P42" s="70"/>
      <c r="Q42" s="70"/>
      <c r="R42" s="70" t="str">
        <f>HYPERLINK("https://www.supersociedades.gov.co/documents/107391/3463817/GIN-FM-045_Normograma.xlsx","GIN-FM-045 Formato normograma")</f>
        <v>GIN-FM-045 Formato normograma</v>
      </c>
      <c r="S42" s="100"/>
      <c r="T42" s="100"/>
      <c r="U42" s="100"/>
      <c r="V42" s="100"/>
      <c r="W42" s="100"/>
      <c r="X42" s="27"/>
      <c r="Y42" s="27"/>
      <c r="Z42" s="27"/>
      <c r="AA42" s="27"/>
      <c r="AB42" s="27"/>
      <c r="AC42" s="27"/>
      <c r="AD42" s="27"/>
      <c r="AE42" s="28"/>
    </row>
    <row r="43" spans="1:31" s="26" customFormat="1" ht="39.950000000000003" customHeight="1" x14ac:dyDescent="0.25">
      <c r="A43" s="33"/>
      <c r="B43" s="41" t="str">
        <f>HYPERLINK("https://www.supersociedades.gov.co/documents/107391/3463418/GIN-GU-003_ElaboracionDocumentosSGI.pdf","GIN-GU-003 Elaboración de los documentos del SGI")</f>
        <v>GIN-GU-003 Elaboración de los documentos del SGI</v>
      </c>
      <c r="C43" s="44"/>
      <c r="D43" s="44"/>
      <c r="E43" s="44"/>
      <c r="F43" s="44"/>
      <c r="G43" s="44"/>
      <c r="H43" s="45"/>
      <c r="I43" s="19"/>
      <c r="J43" s="20"/>
      <c r="K43" s="20"/>
      <c r="L43" s="20"/>
      <c r="M43" s="70" t="str">
        <f>HYPERLINK("https://www.supersociedades.gov.co/documents/107391/3463817/GIN-FM-024_IdentificacionIncidentesDatosPer.docx","GIN-FM-024 Identificación de incidentes en el tratamiento de datos personales")</f>
        <v>GIN-FM-024 Identificación de incidentes en el tratamiento de datos personales</v>
      </c>
      <c r="N43" s="70"/>
      <c r="O43" s="70"/>
      <c r="P43" s="70"/>
      <c r="Q43" s="70"/>
      <c r="R43" s="41" t="str">
        <f>HYPERLINK("https://www.supersociedades.gov.co/documents/107391/3463817/GIN-FM-046_ProgramaAuditoriaInterna.xlsx","GIN-FM-046 Programa de auditoría interna")</f>
        <v>GIN-FM-046 Programa de auditoría interna</v>
      </c>
      <c r="S43" s="44"/>
      <c r="T43" s="44"/>
      <c r="U43" s="44"/>
      <c r="V43" s="44"/>
      <c r="W43" s="45"/>
      <c r="X43" s="27"/>
      <c r="Y43" s="27"/>
      <c r="Z43" s="27"/>
      <c r="AA43" s="27"/>
      <c r="AB43" s="27"/>
      <c r="AC43" s="27"/>
      <c r="AD43" s="27"/>
      <c r="AE43" s="28"/>
    </row>
    <row r="44" spans="1:31" s="26" customFormat="1" ht="39.950000000000003" customHeight="1" x14ac:dyDescent="0.25">
      <c r="A44" s="33"/>
      <c r="B44" s="41" t="str">
        <f>HYPERLINK("https://www.supersociedades.gov.co/documents/107391/3463418/GIN-GU-004_UsoAceptableActivosInformacion.pdf/8637c518-14ef-118d-c3c9-d17a18d0b044?t=1754686251039","GIN-GU-004 Guía para el uso aceptable de los activos de información")</f>
        <v>GIN-GU-004 Guía para el uso aceptable de los activos de información</v>
      </c>
      <c r="C44" s="44"/>
      <c r="D44" s="44"/>
      <c r="E44" s="44"/>
      <c r="F44" s="44"/>
      <c r="G44" s="44"/>
      <c r="H44" s="45"/>
      <c r="I44" s="19"/>
      <c r="J44" s="20"/>
      <c r="K44" s="20"/>
      <c r="L44" s="20"/>
      <c r="M44" s="70" t="str">
        <f>HYPERLINK("https://www.supersociedades.gov.co/documents/107391/3463817/GIN-FM-025_InvestigacionRespuestaIncidente.docx","GIN-FM-025 Investigación y respuesta al incidente en el tratamiento de datos personales")</f>
        <v>GIN-FM-025 Investigación y respuesta al incidente en el tratamiento de datos personales</v>
      </c>
      <c r="N44" s="70"/>
      <c r="O44" s="70"/>
      <c r="P44" s="70"/>
      <c r="Q44" s="70"/>
      <c r="R44" s="41" t="str">
        <f>HYPERLINK("https://www.supersociedades.gov.co/documents/107391/3463817/GIN-FM-047_PlanAuditoriaInterna.xlsx","GIN-FM-047 Plan de auditoría Interna")</f>
        <v>GIN-FM-047 Plan de auditoría Interna</v>
      </c>
      <c r="S44" s="44"/>
      <c r="T44" s="44"/>
      <c r="U44" s="44"/>
      <c r="V44" s="44"/>
      <c r="W44" s="45"/>
      <c r="X44" s="27"/>
      <c r="Y44" s="27"/>
      <c r="Z44" s="27"/>
      <c r="AA44" s="27"/>
      <c r="AB44" s="27"/>
      <c r="AC44" s="27"/>
      <c r="AD44" s="27"/>
      <c r="AE44" s="28"/>
    </row>
    <row r="45" spans="1:31" s="26" customFormat="1" ht="48" customHeight="1" x14ac:dyDescent="0.25">
      <c r="A45" s="33"/>
      <c r="B45" s="41" t="str">
        <f>HYPERLINK("https://www.supersociedades.gov.co/documents/107391/3463418/GIN-IN-001_IdentificacionClasificacionActivosInformacion.pdf","GIN-IN-001 Instructivo para la identificación, clasificación/valoración y etiquetado de activos de información")</f>
        <v>GIN-IN-001 Instructivo para la identificación, clasificación/valoración y etiquetado de activos de información</v>
      </c>
      <c r="C45" s="44"/>
      <c r="D45" s="44"/>
      <c r="E45" s="44"/>
      <c r="F45" s="44"/>
      <c r="G45" s="44"/>
      <c r="H45" s="45"/>
      <c r="I45" s="19"/>
      <c r="J45" s="20"/>
      <c r="K45" s="20"/>
      <c r="L45" s="20"/>
      <c r="M45" s="70" t="str">
        <f>HYPERLINK("https://www.supersociedades.gov.co/documents/107391/3463817/GIN-FM-026_AutorizacionTratamientoDatosPersonales.docx","GIN-FM-026 Autorización para el tratamiento de datos personales")</f>
        <v>GIN-FM-026 Autorización para el tratamiento de datos personales</v>
      </c>
      <c r="N45" s="70"/>
      <c r="O45" s="70"/>
      <c r="P45" s="70"/>
      <c r="Q45" s="70"/>
      <c r="R45" s="41" t="str">
        <f>HYPERLINK("https://www.supersociedades.gov.co/documents/107391/3463817/GIN-FM-048_ListaChequeoAuditoriaInterna.xlsx","GIN-FM-048 Lista de chequeo auditoría interna")</f>
        <v>GIN-FM-048 Lista de chequeo auditoría interna</v>
      </c>
      <c r="S45" s="44"/>
      <c r="T45" s="44"/>
      <c r="U45" s="44"/>
      <c r="V45" s="44"/>
      <c r="W45" s="45"/>
      <c r="X45" s="27"/>
      <c r="Y45" s="27"/>
      <c r="Z45" s="27"/>
      <c r="AA45" s="27"/>
      <c r="AB45" s="27"/>
      <c r="AC45" s="27"/>
      <c r="AD45" s="27"/>
      <c r="AE45" s="28"/>
    </row>
    <row r="46" spans="1:31" s="26" customFormat="1" ht="39.950000000000003" customHeight="1" x14ac:dyDescent="0.25">
      <c r="A46" s="33"/>
      <c r="B46" s="41" t="str">
        <f>HYPERLINK("https://www.supersociedades.gov.co/documents/107391/3463418/GIN-PO-001_DocumentoPoliticasSGI.pdf","GIN-PO-001 Documento de Politicas del SGI")</f>
        <v>GIN-PO-001 Documento de Politicas del SGI</v>
      </c>
      <c r="C46" s="44"/>
      <c r="D46" s="44"/>
      <c r="E46" s="44"/>
      <c r="F46" s="44"/>
      <c r="G46" s="44"/>
      <c r="H46" s="45"/>
      <c r="I46" s="19"/>
      <c r="J46" s="20"/>
      <c r="K46" s="20"/>
      <c r="L46" s="20"/>
      <c r="M46" s="70" t="str">
        <f>HYPERLINK("https://www.supersociedades.gov.co/documents/107391/3463817/GIN-FM-027_AvisoPrivacidad.docx","GIN-FM-027 Aviso de privacidad")</f>
        <v>GIN-FM-027 Aviso de privacidad</v>
      </c>
      <c r="N46" s="70"/>
      <c r="O46" s="70"/>
      <c r="P46" s="70"/>
      <c r="Q46" s="70"/>
      <c r="R46" s="41" t="str">
        <f>HYPERLINK("https://www.supersociedades.gov.co/documents/107391/3463817/GIN-FM-049_InformeAuditoriaInterna.docx","GIN-FM-049 Informe de auditoría interna")</f>
        <v>GIN-FM-049 Informe de auditoría interna</v>
      </c>
      <c r="S46" s="42"/>
      <c r="T46" s="42"/>
      <c r="U46" s="42"/>
      <c r="V46" s="42"/>
      <c r="W46" s="43"/>
      <c r="X46" s="27"/>
      <c r="Y46" s="27"/>
      <c r="Z46" s="27"/>
      <c r="AA46" s="27"/>
      <c r="AB46" s="27"/>
      <c r="AC46" s="27"/>
      <c r="AD46" s="27"/>
      <c r="AE46" s="28"/>
    </row>
    <row r="47" spans="1:31" s="26" customFormat="1" ht="39.950000000000003" customHeight="1" x14ac:dyDescent="0.25">
      <c r="A47" s="33"/>
      <c r="B47" s="41" t="str">
        <f>HYPERLINK("https://www.supersociedades.gov.co/documents/107391/3463418/GC-PO-002_TratamientoProteccionDatosPersonales.pdf","GC-PO-002 Política para el tratamiento y la protección de datos personales")</f>
        <v>GC-PO-002 Política para el tratamiento y la protección de datos personales</v>
      </c>
      <c r="C47" s="44"/>
      <c r="D47" s="44"/>
      <c r="E47" s="44"/>
      <c r="F47" s="44"/>
      <c r="G47" s="44"/>
      <c r="H47" s="45"/>
      <c r="I47" s="19"/>
      <c r="J47" s="20"/>
      <c r="K47" s="20"/>
      <c r="L47" s="20"/>
      <c r="M47" s="72" t="str">
        <f>HYPERLINK("https://www.supersociedades.gov.co/documents/107391/3463817/GIN-FM-028_FlujosInformacionPersonal.xlsx","GIN-FM-028 Matriz de Flujos de Información Personal")</f>
        <v>GIN-FM-028 Matriz de Flujos de Información Personal</v>
      </c>
      <c r="N47" s="73"/>
      <c r="O47" s="73"/>
      <c r="P47" s="73"/>
      <c r="Q47" s="74"/>
      <c r="R47" s="72" t="str">
        <f>HYPERLINK("https://www.supersociedades.gov.co/documents/107391/3463817/GIN-FM-050_EvaluacionAuditoriaInterna.xlsx","GIN-FM-050 Evaluación del desempeño de la auditoría interna")</f>
        <v>GIN-FM-050 Evaluación del desempeño de la auditoría interna</v>
      </c>
      <c r="S47" s="73"/>
      <c r="T47" s="73"/>
      <c r="U47" s="73"/>
      <c r="V47" s="73"/>
      <c r="W47" s="74"/>
      <c r="X47" s="27"/>
      <c r="Y47" s="27"/>
      <c r="Z47" s="27"/>
      <c r="AA47" s="27"/>
      <c r="AB47" s="27"/>
      <c r="AC47" s="27"/>
      <c r="AD47" s="27"/>
      <c r="AE47" s="28"/>
    </row>
    <row r="48" spans="1:31" s="26" customFormat="1" ht="39.950000000000003" customHeight="1" x14ac:dyDescent="0.25">
      <c r="A48" s="33"/>
      <c r="B48" s="41" t="str">
        <f>HYPERLINK("https://www.supersociedades.gov.co/documents/107391/3463418/GIN-MO-001_DocumentoModelosdelSGI.pdf","GIN-MO-001 Documento de Modelos del SGI")</f>
        <v>GIN-MO-001 Documento de Modelos del SGI</v>
      </c>
      <c r="C48" s="44"/>
      <c r="D48" s="44"/>
      <c r="E48" s="44"/>
      <c r="F48" s="44"/>
      <c r="G48" s="44"/>
      <c r="H48" s="45"/>
      <c r="I48" s="19"/>
      <c r="J48" s="20"/>
      <c r="K48" s="20"/>
      <c r="L48" s="20"/>
      <c r="M48" s="72" t="str">
        <f>HYPERLINK("https://www.supersociedades.gov.co/documents/107391/3463817/GIN-FM-029_AutorizacionTratamientoDatosPersonalesSensiblesNNA.docx","GIN-FM-029 Autorización para el tratamiento de datos personales sensibles o de niños, niñas o adolescentes")</f>
        <v>GIN-FM-029 Autorización para el tratamiento de datos personales sensibles o de niños, niñas o adolescentes</v>
      </c>
      <c r="N48" s="73"/>
      <c r="O48" s="73"/>
      <c r="P48" s="73"/>
      <c r="Q48" s="74"/>
      <c r="R48" s="72" t="str">
        <f>HYPERLINK("https://www.supersociedades.gov.co/documents/107391/3463817/GIN-FM-051_EvaluacionAuditor.xlsx","GIN-FM-051 Evaluación de auditores")</f>
        <v>GIN-FM-051 Evaluación de auditores</v>
      </c>
      <c r="S48" s="73"/>
      <c r="T48" s="73"/>
      <c r="U48" s="73"/>
      <c r="V48" s="73"/>
      <c r="W48" s="74"/>
      <c r="X48" s="27"/>
      <c r="Y48" s="27"/>
      <c r="Z48" s="27"/>
      <c r="AA48" s="27"/>
      <c r="AB48" s="27"/>
      <c r="AC48" s="27"/>
      <c r="AD48" s="27"/>
      <c r="AE48" s="28"/>
    </row>
    <row r="49" spans="1:31" s="26" customFormat="1" ht="39.950000000000003" customHeight="1" x14ac:dyDescent="0.25">
      <c r="A49" s="33"/>
      <c r="B49" s="41" t="str">
        <f>HYPERLINK("https://www.supersociedades.gov.co/documents/107391/3463418/GC-MR-001_MatrizResponsabilidadesSGI.pdf","GC-MR-001 Matriz responsabilidad, autoridad, rendición de cuentas y competencias")</f>
        <v>GC-MR-001 Matriz responsabilidad, autoridad, rendición de cuentas y competencias</v>
      </c>
      <c r="C49" s="44"/>
      <c r="D49" s="44"/>
      <c r="E49" s="44"/>
      <c r="F49" s="44"/>
      <c r="G49" s="44"/>
      <c r="H49" s="45"/>
      <c r="I49" s="19"/>
      <c r="J49" s="20"/>
      <c r="K49" s="20"/>
      <c r="L49" s="20"/>
      <c r="M49" s="72" t="str">
        <f>HYPERLINK("https://www.supersociedades.gov.co/documents/107391/3463817/GC-F-030_Oportunidades.xlsx","GC-F-030 Matriz de oportunidades")</f>
        <v>GC-F-030 Matriz de oportunidades</v>
      </c>
      <c r="N49" s="73"/>
      <c r="O49" s="73"/>
      <c r="P49" s="73"/>
      <c r="Q49" s="74"/>
      <c r="R49" s="23"/>
      <c r="S49" s="24"/>
      <c r="T49" s="24"/>
      <c r="U49" s="24"/>
      <c r="V49" s="24"/>
      <c r="W49" s="25"/>
      <c r="X49" s="27"/>
      <c r="Y49" s="27"/>
      <c r="Z49" s="27"/>
      <c r="AA49" s="27"/>
      <c r="AB49" s="27"/>
      <c r="AC49" s="27"/>
      <c r="AD49" s="27"/>
      <c r="AE49" s="28"/>
    </row>
    <row r="50" spans="1:31" s="26" customFormat="1" ht="39.950000000000003" customHeight="1" x14ac:dyDescent="0.25">
      <c r="A50" s="33"/>
      <c r="B50" s="46"/>
      <c r="C50" s="47"/>
      <c r="D50" s="47"/>
      <c r="E50" s="47"/>
      <c r="F50" s="47"/>
      <c r="G50" s="47"/>
      <c r="H50" s="48"/>
      <c r="I50" s="21"/>
      <c r="J50" s="22"/>
      <c r="K50" s="22"/>
      <c r="L50" s="22"/>
      <c r="M50" s="101" t="str">
        <f>HYPERLINK("https://www.supersociedades.gov.co/documents/107391/3463817/GIN-FM-031_Partes_Interesadas.xlsx/","GIN-FM-031 Matriz de Gestión de Partes Interesadas")</f>
        <v>GIN-FM-031 Matriz de Gestión de Partes Interesadas</v>
      </c>
      <c r="N50" s="102"/>
      <c r="O50" s="102"/>
      <c r="P50" s="102"/>
      <c r="Q50" s="103"/>
      <c r="R50" s="99"/>
      <c r="S50" s="99"/>
      <c r="T50" s="99"/>
      <c r="U50" s="99"/>
      <c r="V50" s="99"/>
      <c r="W50" s="99"/>
      <c r="X50" s="29"/>
      <c r="Y50" s="29"/>
      <c r="Z50" s="29"/>
      <c r="AA50" s="29"/>
      <c r="AB50" s="29"/>
      <c r="AC50" s="29"/>
      <c r="AD50" s="29"/>
      <c r="AE50" s="30"/>
    </row>
    <row r="51" spans="1:31" s="12" customFormat="1" ht="6" customHeight="1" x14ac:dyDescent="0.25">
      <c r="B51" s="104" t="s">
        <v>71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 t="s">
        <v>72</v>
      </c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</row>
    <row r="52" spans="1:31" s="1" customFormat="1" ht="8.1" customHeight="1" x14ac:dyDescent="0.25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</row>
    <row r="53" spans="1:31" x14ac:dyDescent="0.25">
      <c r="A53" s="6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</row>
    <row r="54" spans="1:31" s="35" customFormat="1" ht="39" customHeight="1" x14ac:dyDescent="0.25">
      <c r="A54" s="34"/>
      <c r="B54" s="105" t="str">
        <f>HYPERLINK("https://www.supersociedades.gov.co/web/nuestra-entidad/indicadores","Ver Indicadores")</f>
        <v>Ver Indicadores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5" t="str">
        <f>HYPERLINK("https://www.supersociedades.gov.co/documents/107391/3473426/02_NormogramaIntegral.xls","Normograma")</f>
        <v>Normograma</v>
      </c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</row>
    <row r="55" spans="1:31" s="35" customFormat="1" ht="37.5" customHeight="1" x14ac:dyDescent="0.25">
      <c r="A55" s="34"/>
      <c r="B55" s="107" t="str">
        <f>HYPERLINK("https://www.supersociedades.gov.co/documents/107391/3473926/RiesgosProcesos.xlsx","Riesgos de Procesos")</f>
        <v>Riesgos de Procesos</v>
      </c>
      <c r="C55" s="108"/>
      <c r="D55" s="108"/>
      <c r="E55" s="108"/>
      <c r="F55" s="108"/>
      <c r="G55" s="108"/>
      <c r="H55" s="108"/>
      <c r="I55" s="109"/>
      <c r="J55" s="107" t="str">
        <f>HYPERLINK("https://www.supersociedades.gov.co/documents/107391/3474245/RiesgosCorrupcion.xlsx","Riesgos de Corrupción")</f>
        <v>Riesgos de Corrupción</v>
      </c>
      <c r="K55" s="108"/>
      <c r="L55" s="108"/>
      <c r="M55" s="109"/>
      <c r="N55" s="107" t="str">
        <f>HYPERLINK("https://www.supersociedades.gov.co/documents/107391/3474771/MatrizAspectosImpactos_Indice.xlsx","Aspectos e impactos ambientales")</f>
        <v>Aspectos e impactos ambientales</v>
      </c>
      <c r="O55" s="108"/>
      <c r="P55" s="108"/>
      <c r="Q55" s="109"/>
      <c r="R55" s="49" t="str">
        <f>HYPERLINK("https://www.supersociedades.gov.co/documents/107391/3463817/GIN-FM
-011_MatrizRequisitosVsProcesos.xlsx","Requisitos SGI vs procesos")</f>
        <v>Requisitos SGI vs procesos</v>
      </c>
      <c r="S55" s="50"/>
      <c r="T55" s="50"/>
      <c r="U55" s="51"/>
      <c r="V55" s="49" t="str">
        <f>HYPERLINK("https://www.supersociedades.gov.co/documents/107391/3474771/MatrizRequisitosLegales_Cumplimiento_2024.xlsx","Matriz de requisitos legales ambientales")</f>
        <v>Matriz de requisitos legales ambientales</v>
      </c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35" customFormat="1" ht="45" customHeight="1" x14ac:dyDescent="0.25">
      <c r="A56" s="34"/>
      <c r="B56" s="49" t="s">
        <v>73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1"/>
      <c r="R56" s="49" t="str">
        <f>HYPERLINK("https://www.supersociedades.gov.co/documents/107391/3473426/MatrizRequisitosLegalesSST.xlsx","Matriz de Identificación de Requisitos Legales SST")</f>
        <v>Matriz de Identificación de Requisitos Legales SST</v>
      </c>
      <c r="S56" s="50"/>
      <c r="T56" s="50"/>
      <c r="U56" s="50"/>
      <c r="V56" s="50"/>
      <c r="W56" s="50"/>
      <c r="X56" s="50"/>
      <c r="Y56" s="50"/>
      <c r="Z56" s="51"/>
      <c r="AA56" s="50" t="str">
        <f>HYPERLINK("https://www.supersociedades.gov.co/documents/107391/3473426/Pol%C3%ADticas+de+Seguridad+y+Salud+en+el+Trabajo.pdf/7c6f1ac4-7583-1025-f4d3-5ef38920ea08?t=1670016358016/","Política SST")</f>
        <v>Política SST</v>
      </c>
      <c r="AB56" s="57"/>
      <c r="AC56" s="57"/>
      <c r="AD56" s="57"/>
      <c r="AE56" s="58"/>
    </row>
    <row r="57" spans="1:31" ht="24.95" customHeight="1" x14ac:dyDescent="0.25">
      <c r="B57" s="59" t="s">
        <v>74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</row>
    <row r="58" spans="1:31" ht="27" customHeight="1" x14ac:dyDescent="0.25">
      <c r="B58" s="60" t="s">
        <v>75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2"/>
    </row>
    <row r="59" spans="1:31" ht="8.1" customHeight="1" x14ac:dyDescent="0.25">
      <c r="A59" s="1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</row>
    <row r="60" spans="1:31" ht="30.75" customHeight="1" x14ac:dyDescent="0.25">
      <c r="B60" s="64" t="s">
        <v>76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6"/>
    </row>
    <row r="61" spans="1:31" ht="27" customHeight="1" x14ac:dyDescent="0.25">
      <c r="B61" s="67"/>
      <c r="C61" s="68"/>
      <c r="D61" s="68"/>
      <c r="E61" s="68"/>
      <c r="F61" s="69"/>
      <c r="G61" s="59" t="s">
        <v>77</v>
      </c>
      <c r="H61" s="59"/>
      <c r="I61" s="59"/>
      <c r="J61" s="59"/>
      <c r="K61" s="59"/>
      <c r="L61" s="59"/>
      <c r="M61" s="59"/>
      <c r="N61" s="59"/>
      <c r="O61" s="59"/>
      <c r="P61" s="59" t="s">
        <v>78</v>
      </c>
      <c r="Q61" s="59"/>
      <c r="R61" s="59"/>
      <c r="S61" s="59"/>
      <c r="T61" s="59"/>
      <c r="U61" s="59"/>
      <c r="V61" s="59"/>
      <c r="W61" s="59"/>
      <c r="X61" s="59"/>
      <c r="Y61" s="59" t="s">
        <v>6</v>
      </c>
      <c r="Z61" s="59"/>
      <c r="AA61" s="59"/>
      <c r="AB61" s="59"/>
      <c r="AC61" s="59"/>
      <c r="AD61" s="59"/>
      <c r="AE61" s="59"/>
    </row>
    <row r="62" spans="1:31" ht="16.5" customHeight="1" x14ac:dyDescent="0.25">
      <c r="B62" s="52" t="s">
        <v>79</v>
      </c>
      <c r="C62" s="53"/>
      <c r="D62" s="53"/>
      <c r="E62" s="53"/>
      <c r="F62" s="54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56"/>
      <c r="R62" s="56"/>
      <c r="S62" s="56"/>
      <c r="T62" s="56"/>
      <c r="U62" s="56"/>
      <c r="V62" s="56"/>
      <c r="W62" s="56"/>
      <c r="X62" s="56"/>
      <c r="Y62" s="55"/>
      <c r="Z62" s="55"/>
      <c r="AA62" s="55"/>
      <c r="AB62" s="55"/>
      <c r="AC62" s="55"/>
      <c r="AD62" s="55"/>
      <c r="AE62" s="55"/>
    </row>
    <row r="63" spans="1:31" ht="16.5" customHeight="1" x14ac:dyDescent="0.25">
      <c r="B63" s="52" t="s">
        <v>80</v>
      </c>
      <c r="C63" s="53"/>
      <c r="D63" s="53"/>
      <c r="E63" s="53"/>
      <c r="F63" s="54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56"/>
      <c r="R63" s="56"/>
      <c r="S63" s="56"/>
      <c r="T63" s="56"/>
      <c r="U63" s="56"/>
      <c r="V63" s="56"/>
      <c r="W63" s="56"/>
      <c r="X63" s="56"/>
      <c r="Y63" s="55"/>
      <c r="Z63" s="55"/>
      <c r="AA63" s="55"/>
      <c r="AB63" s="55"/>
      <c r="AC63" s="55"/>
      <c r="AD63" s="55"/>
      <c r="AE63" s="55"/>
    </row>
    <row r="64" spans="1:31" ht="39" customHeight="1" x14ac:dyDescent="0.25">
      <c r="B64" s="52" t="s">
        <v>81</v>
      </c>
      <c r="C64" s="53"/>
      <c r="D64" s="53"/>
      <c r="E64" s="53"/>
      <c r="F64" s="54"/>
      <c r="G64" s="55"/>
      <c r="H64" s="55"/>
      <c r="I64" s="55"/>
      <c r="J64" s="55"/>
      <c r="K64" s="55"/>
      <c r="L64" s="55"/>
      <c r="M64" s="55"/>
      <c r="N64" s="55"/>
      <c r="O64" s="55"/>
      <c r="P64" s="56"/>
      <c r="Q64" s="56"/>
      <c r="R64" s="56"/>
      <c r="S64" s="56"/>
      <c r="T64" s="56"/>
      <c r="U64" s="56"/>
      <c r="V64" s="56"/>
      <c r="W64" s="56"/>
      <c r="X64" s="56"/>
      <c r="Y64" s="55"/>
      <c r="Z64" s="55"/>
      <c r="AA64" s="55"/>
      <c r="AB64" s="55"/>
      <c r="AC64" s="55"/>
      <c r="AD64" s="55"/>
      <c r="AE64" s="55"/>
    </row>
    <row r="66" spans="2:31" x14ac:dyDescent="0.2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9" spans="2:31" ht="27.75" customHeight="1" x14ac:dyDescent="0.25">
      <c r="B69" s="37" t="s">
        <v>82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2:31" x14ac:dyDescent="0.25">
      <c r="R70" s="78"/>
      <c r="S70" s="78"/>
      <c r="T70" s="78"/>
    </row>
  </sheetData>
  <mergeCells count="203">
    <mergeCell ref="B51:Q53"/>
    <mergeCell ref="R51:AE53"/>
    <mergeCell ref="B54:Q54"/>
    <mergeCell ref="R54:AE54"/>
    <mergeCell ref="B55:I55"/>
    <mergeCell ref="J55:M55"/>
    <mergeCell ref="N55:Q55"/>
    <mergeCell ref="R55:U55"/>
    <mergeCell ref="V55:AE55"/>
    <mergeCell ref="R50:W50"/>
    <mergeCell ref="R36:W36"/>
    <mergeCell ref="M44:Q44"/>
    <mergeCell ref="I37:L37"/>
    <mergeCell ref="I36:L36"/>
    <mergeCell ref="I34:L34"/>
    <mergeCell ref="R42:W42"/>
    <mergeCell ref="R41:W41"/>
    <mergeCell ref="R40:W40"/>
    <mergeCell ref="M50:Q50"/>
    <mergeCell ref="R45:W45"/>
    <mergeCell ref="R46:W46"/>
    <mergeCell ref="R47:W47"/>
    <mergeCell ref="R48:W48"/>
    <mergeCell ref="M40:Q40"/>
    <mergeCell ref="M41:Q41"/>
    <mergeCell ref="M45:Q45"/>
    <mergeCell ref="M46:Q46"/>
    <mergeCell ref="M34:Q34"/>
    <mergeCell ref="M35:Q35"/>
    <mergeCell ref="M36:Q36"/>
    <mergeCell ref="M37:Q37"/>
    <mergeCell ref="M38:Q38"/>
    <mergeCell ref="M39:Q39"/>
    <mergeCell ref="Z24:AE24"/>
    <mergeCell ref="B31:H31"/>
    <mergeCell ref="B32:H32"/>
    <mergeCell ref="B33:H33"/>
    <mergeCell ref="Z25:AE25"/>
    <mergeCell ref="I31:L31"/>
    <mergeCell ref="I32:L32"/>
    <mergeCell ref="I33:L33"/>
    <mergeCell ref="X28:AE28"/>
    <mergeCell ref="M28:W28"/>
    <mergeCell ref="M29:Q29"/>
    <mergeCell ref="R30:W30"/>
    <mergeCell ref="R31:W31"/>
    <mergeCell ref="R32:W32"/>
    <mergeCell ref="R33:W33"/>
    <mergeCell ref="M31:Q31"/>
    <mergeCell ref="M32:Q32"/>
    <mergeCell ref="M33:Q33"/>
    <mergeCell ref="B8:AE8"/>
    <mergeCell ref="B11:AE11"/>
    <mergeCell ref="B14:AE14"/>
    <mergeCell ref="L16:T16"/>
    <mergeCell ref="U16:Y16"/>
    <mergeCell ref="Z16:AE16"/>
    <mergeCell ref="I3:U4"/>
    <mergeCell ref="I1:U2"/>
    <mergeCell ref="B13:AE13"/>
    <mergeCell ref="Z15:AE15"/>
    <mergeCell ref="U15:Y15"/>
    <mergeCell ref="B16:D16"/>
    <mergeCell ref="E16:I16"/>
    <mergeCell ref="J16:K16"/>
    <mergeCell ref="E15:I15"/>
    <mergeCell ref="B15:D15"/>
    <mergeCell ref="B6:AE6"/>
    <mergeCell ref="B7:AE7"/>
    <mergeCell ref="B9:AE9"/>
    <mergeCell ref="B10:AE10"/>
    <mergeCell ref="B12:AE12"/>
    <mergeCell ref="B1:H4"/>
    <mergeCell ref="J18:K18"/>
    <mergeCell ref="L18:T18"/>
    <mergeCell ref="Z18:AE18"/>
    <mergeCell ref="B19:D19"/>
    <mergeCell ref="E19:I19"/>
    <mergeCell ref="J19:K19"/>
    <mergeCell ref="L19:T19"/>
    <mergeCell ref="U19:Y19"/>
    <mergeCell ref="Z19:AE19"/>
    <mergeCell ref="B20:D20"/>
    <mergeCell ref="E20:I20"/>
    <mergeCell ref="J20:K20"/>
    <mergeCell ref="L20:T20"/>
    <mergeCell ref="U20:Y20"/>
    <mergeCell ref="Z20:AE20"/>
    <mergeCell ref="I29:L29"/>
    <mergeCell ref="I30:L30"/>
    <mergeCell ref="B29:H29"/>
    <mergeCell ref="B30:H30"/>
    <mergeCell ref="Z21:AE21"/>
    <mergeCell ref="E22:I22"/>
    <mergeCell ref="J22:K22"/>
    <mergeCell ref="L22:T22"/>
    <mergeCell ref="U22:Y22"/>
    <mergeCell ref="Z22:AE22"/>
    <mergeCell ref="E23:I23"/>
    <mergeCell ref="J23:K23"/>
    <mergeCell ref="L23:T23"/>
    <mergeCell ref="U23:Y23"/>
    <mergeCell ref="Z23:AE23"/>
    <mergeCell ref="J24:K24"/>
    <mergeCell ref="L24:T24"/>
    <mergeCell ref="U24:Y24"/>
    <mergeCell ref="B25:D25"/>
    <mergeCell ref="E25:I25"/>
    <mergeCell ref="J25:K25"/>
    <mergeCell ref="L25:T25"/>
    <mergeCell ref="U25:Y25"/>
    <mergeCell ref="B21:D21"/>
    <mergeCell ref="B22:D22"/>
    <mergeCell ref="B23:D23"/>
    <mergeCell ref="E21:I21"/>
    <mergeCell ref="J21:K21"/>
    <mergeCell ref="B24:D24"/>
    <mergeCell ref="E24:I24"/>
    <mergeCell ref="L21:T21"/>
    <mergeCell ref="U21:Y21"/>
    <mergeCell ref="R70:T70"/>
    <mergeCell ref="V1:Z1"/>
    <mergeCell ref="V2:Z2"/>
    <mergeCell ref="V4:Z4"/>
    <mergeCell ref="AA1:AE1"/>
    <mergeCell ref="AA2:AE2"/>
    <mergeCell ref="AA4:AE4"/>
    <mergeCell ref="L15:T15"/>
    <mergeCell ref="J15:K15"/>
    <mergeCell ref="V3:Z3"/>
    <mergeCell ref="AA3:AE3"/>
    <mergeCell ref="B26:AE26"/>
    <mergeCell ref="Z17:AE17"/>
    <mergeCell ref="B18:D18"/>
    <mergeCell ref="E18:I18"/>
    <mergeCell ref="B42:H42"/>
    <mergeCell ref="B27:AE27"/>
    <mergeCell ref="B28:L28"/>
    <mergeCell ref="B17:D17"/>
    <mergeCell ref="E17:I17"/>
    <mergeCell ref="J17:K17"/>
    <mergeCell ref="L17:T17"/>
    <mergeCell ref="U17:Y17"/>
    <mergeCell ref="U18:Y18"/>
    <mergeCell ref="B34:H34"/>
    <mergeCell ref="B35:H35"/>
    <mergeCell ref="B36:H36"/>
    <mergeCell ref="I38:L38"/>
    <mergeCell ref="I39:L39"/>
    <mergeCell ref="B39:H39"/>
    <mergeCell ref="B40:H40"/>
    <mergeCell ref="B41:H41"/>
    <mergeCell ref="I35:L35"/>
    <mergeCell ref="B37:H37"/>
    <mergeCell ref="B38:H38"/>
    <mergeCell ref="M30:Q30"/>
    <mergeCell ref="R29:W29"/>
    <mergeCell ref="M42:Q42"/>
    <mergeCell ref="M43:Q43"/>
    <mergeCell ref="M47:Q47"/>
    <mergeCell ref="M48:Q48"/>
    <mergeCell ref="M49:Q49"/>
    <mergeCell ref="R43:W43"/>
    <mergeCell ref="R44:W44"/>
    <mergeCell ref="R37:W37"/>
    <mergeCell ref="R38:W38"/>
    <mergeCell ref="R34:W34"/>
    <mergeCell ref="R35:W35"/>
    <mergeCell ref="R39:W39"/>
    <mergeCell ref="AA56:AE56"/>
    <mergeCell ref="B57:AE57"/>
    <mergeCell ref="B58:AE58"/>
    <mergeCell ref="B59:AE59"/>
    <mergeCell ref="B60:AE60"/>
    <mergeCell ref="B61:F61"/>
    <mergeCell ref="G61:O61"/>
    <mergeCell ref="P61:X61"/>
    <mergeCell ref="Y61:AE61"/>
    <mergeCell ref="B56:Q56"/>
    <mergeCell ref="B66:AE66"/>
    <mergeCell ref="B69:AE69"/>
    <mergeCell ref="X29:AE31"/>
    <mergeCell ref="B43:H43"/>
    <mergeCell ref="B44:H44"/>
    <mergeCell ref="B45:H45"/>
    <mergeCell ref="B46:H46"/>
    <mergeCell ref="B47:H47"/>
    <mergeCell ref="B48:H48"/>
    <mergeCell ref="B49:H49"/>
    <mergeCell ref="B50:H50"/>
    <mergeCell ref="R56:Z56"/>
    <mergeCell ref="B62:F62"/>
    <mergeCell ref="G62:O62"/>
    <mergeCell ref="P62:X62"/>
    <mergeCell ref="Y62:AE62"/>
    <mergeCell ref="B63:F63"/>
    <mergeCell ref="G63:O63"/>
    <mergeCell ref="P63:X63"/>
    <mergeCell ref="Y63:AE63"/>
    <mergeCell ref="B64:F64"/>
    <mergeCell ref="G64:O64"/>
    <mergeCell ref="P64:X64"/>
    <mergeCell ref="Y64:AE64"/>
  </mergeCells>
  <hyperlinks>
    <hyperlink ref="X29" r:id="rId1" xr:uid="{5E39D7F9-D314-44AB-9FA9-DE210851B1D7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3758-1F39-49D9-989F-202D8998C7E9}">
  <dimension ref="B2:E20"/>
  <sheetViews>
    <sheetView showGridLines="0" zoomScaleNormal="100" zoomScaleSheetLayoutView="90" workbookViewId="0">
      <selection activeCell="B4" sqref="B4"/>
    </sheetView>
  </sheetViews>
  <sheetFormatPr baseColWidth="10" defaultColWidth="11.42578125" defaultRowHeight="15" x14ac:dyDescent="0.25"/>
  <cols>
    <col min="1" max="1" width="3.42578125" customWidth="1"/>
    <col min="2" max="2" width="21.85546875" style="16" customWidth="1"/>
    <col min="3" max="3" width="22" customWidth="1"/>
    <col min="4" max="4" width="50.42578125" customWidth="1"/>
  </cols>
  <sheetData>
    <row r="2" spans="2:5" x14ac:dyDescent="0.25">
      <c r="B2" s="110" t="s">
        <v>83</v>
      </c>
      <c r="C2" s="110"/>
      <c r="D2" s="110"/>
    </row>
    <row r="3" spans="2:5" ht="15.75" thickBot="1" x14ac:dyDescent="0.3"/>
    <row r="4" spans="2:5" x14ac:dyDescent="0.25">
      <c r="B4" s="13" t="s">
        <v>3</v>
      </c>
      <c r="C4" s="14" t="s">
        <v>84</v>
      </c>
      <c r="D4" s="15" t="s">
        <v>85</v>
      </c>
      <c r="E4" s="7"/>
    </row>
    <row r="5" spans="2:5" ht="27" customHeight="1" x14ac:dyDescent="0.25">
      <c r="B5" s="17"/>
      <c r="C5" s="8"/>
      <c r="D5" s="9"/>
    </row>
    <row r="6" spans="2:5" ht="27" customHeight="1" x14ac:dyDescent="0.25">
      <c r="B6" s="17"/>
      <c r="C6" s="8"/>
      <c r="D6" s="9"/>
    </row>
    <row r="7" spans="2:5" ht="27" customHeight="1" x14ac:dyDescent="0.25">
      <c r="B7" s="17"/>
      <c r="C7" s="8"/>
      <c r="D7" s="9"/>
    </row>
    <row r="8" spans="2:5" ht="27" customHeight="1" x14ac:dyDescent="0.25">
      <c r="B8" s="17"/>
      <c r="C8" s="8"/>
      <c r="D8" s="9"/>
    </row>
    <row r="9" spans="2:5" ht="27" customHeight="1" x14ac:dyDescent="0.25">
      <c r="B9" s="17"/>
      <c r="C9" s="8"/>
      <c r="D9" s="9"/>
    </row>
    <row r="10" spans="2:5" ht="27" customHeight="1" x14ac:dyDescent="0.25">
      <c r="B10" s="17"/>
      <c r="C10" s="8"/>
      <c r="D10" s="9"/>
    </row>
    <row r="11" spans="2:5" ht="27" customHeight="1" x14ac:dyDescent="0.25">
      <c r="B11" s="17"/>
      <c r="C11" s="8"/>
      <c r="D11" s="9"/>
    </row>
    <row r="12" spans="2:5" ht="27" customHeight="1" x14ac:dyDescent="0.25">
      <c r="B12" s="17"/>
      <c r="C12" s="8"/>
      <c r="D12" s="9"/>
    </row>
    <row r="13" spans="2:5" ht="27" customHeight="1" x14ac:dyDescent="0.25">
      <c r="B13" s="17"/>
      <c r="C13" s="8"/>
      <c r="D13" s="9"/>
    </row>
    <row r="14" spans="2:5" ht="15.75" thickBot="1" x14ac:dyDescent="0.3">
      <c r="B14" s="18"/>
      <c r="C14" s="10"/>
      <c r="D14" s="11"/>
    </row>
    <row r="20" spans="2:4" ht="35.25" customHeight="1" x14ac:dyDescent="0.25">
      <c r="B20" s="111"/>
      <c r="C20" s="111"/>
      <c r="D20" s="111"/>
    </row>
  </sheetData>
  <mergeCells count="2">
    <mergeCell ref="B2:D2"/>
    <mergeCell ref="B20:D20"/>
  </mergeCells>
  <pageMargins left="0.7" right="0.7" top="0.75" bottom="0.75" header="0.3" footer="0.3"/>
  <pageSetup orientation="portrait" horizont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BF34C51052F4EB1722A7668941347" ma:contentTypeVersion="14" ma:contentTypeDescription="Crear nuevo documento." ma:contentTypeScope="" ma:versionID="6c1c87d62862f713d503661555326abf">
  <xsd:schema xmlns:xsd="http://www.w3.org/2001/XMLSchema" xmlns:xs="http://www.w3.org/2001/XMLSchema" xmlns:p="http://schemas.microsoft.com/office/2006/metadata/properties" xmlns:ns3="064bacd2-ab02-49c4-81bb-ed40c0eb4a15" xmlns:ns4="020317a2-216a-4193-b12d-e1527c295d72" targetNamespace="http://schemas.microsoft.com/office/2006/metadata/properties" ma:root="true" ma:fieldsID="f36bf42c7cd4b32b139941a8d65e6dd1" ns3:_="" ns4:_="">
    <xsd:import namespace="064bacd2-ab02-49c4-81bb-ed40c0eb4a15"/>
    <xsd:import namespace="020317a2-216a-4193-b12d-e1527c295d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bacd2-ab02-49c4-81bb-ed40c0eb4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317a2-216a-4193-b12d-e1527c295d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4bacd2-ab02-49c4-81bb-ed40c0eb4a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BA6C09-40F0-4854-9804-17AE1DDCE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bacd2-ab02-49c4-81bb-ed40c0eb4a15"/>
    <ds:schemaRef ds:uri="020317a2-216a-4193-b12d-e1527c295d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BB77F1-82C4-4243-B749-576109679DC9}">
  <ds:schemaRefs>
    <ds:schemaRef ds:uri="http://schemas.microsoft.com/office/2006/metadata/properties"/>
    <ds:schemaRef ds:uri="http://schemas.microsoft.com/office/infopath/2007/PartnerControls"/>
    <ds:schemaRef ds:uri="064bacd2-ab02-49c4-81bb-ed40c0eb4a15"/>
  </ds:schemaRefs>
</ds:datastoreItem>
</file>

<file path=customXml/itemProps3.xml><?xml version="1.0" encoding="utf-8"?>
<ds:datastoreItem xmlns:ds="http://schemas.openxmlformats.org/officeDocument/2006/customXml" ds:itemID="{E7945C55-2BE1-411E-A745-C51FD4407B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CP</vt:lpstr>
      <vt:lpstr>Control de Cambios</vt:lpstr>
      <vt:lpstr>CP!Área_de_impresión</vt:lpstr>
      <vt:lpstr>CP!Títulos_a_imprimir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Caracterización del proceso Gestión Integral</dc:title>
  <dc:subject/>
  <dc:creator>Usuario Reuniones</dc:creator>
  <cp:keywords/>
  <dc:description/>
  <cp:lastModifiedBy>Bibiana Coy Paez</cp:lastModifiedBy>
  <cp:revision/>
  <dcterms:created xsi:type="dcterms:W3CDTF">2017-08-23T14:43:35Z</dcterms:created>
  <dcterms:modified xsi:type="dcterms:W3CDTF">2025-08-25T21:06:31Z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0x010100A39BF34C51052F4EB1722A7668941347</vt:lpwstr>
  </property>
  <property fmtid="{D5CDD505-2E9C-101B-9397-08002B2CF9AE}" pid="3" name="IconOverlay">
    <vt:lpwstr/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_dlc_DocIdItemGuid">
    <vt:lpwstr>0db42661-a37f-45f0-90f5-8cea652153e5</vt:lpwstr>
  </property>
  <property fmtid="{D5CDD505-2E9C-101B-9397-08002B2CF9AE}" pid="7" name="eDOCS AutoSave">
    <vt:lpwstr/>
  </property>
</Properties>
</file>