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tabRatio="856" firstSheet="5" activeTab="5"/>
  </bookViews>
  <sheets>
    <sheet name="Toma Posesion " sheetId="1" state="hidden" r:id="rId1"/>
    <sheet name="Registro Toma Poses " sheetId="2" state="hidden" r:id="rId2"/>
    <sheet name="Oport Termin Proc" sheetId="3" state="hidden" r:id="rId3"/>
    <sheet name="Regis Opor Term Pro" sheetId="4" state="hidden" r:id="rId4"/>
    <sheet name="TiempoCubrimientoVac" sheetId="5" r:id="rId5"/>
    <sheet name="RegistroTiempoCubrimientoVac" sheetId="6" r:id="rId6"/>
    <sheet name="Poblamiento" sheetId="7" r:id="rId7"/>
    <sheet name="RegistroPoblam" sheetId="8" r:id="rId8"/>
    <sheet name="NivelConocimiento" sheetId="9" r:id="rId9"/>
    <sheet name="RegistroNivel" sheetId="10" r:id="rId10"/>
    <sheet name="PlanBienestar" sheetId="11" r:id="rId11"/>
    <sheet name="RegistroBienestar" sheetId="12" r:id="rId12"/>
    <sheet name="EfectividadInducción" sheetId="13" r:id="rId13"/>
    <sheet name="RegistroInducción" sheetId="14" r:id="rId14"/>
    <sheet name="EficaciaSST" sheetId="15" r:id="rId15"/>
    <sheet name="RegistroSST" sheetId="16" r:id="rId16"/>
  </sheets>
  <externalReferences>
    <externalReference r:id="rId19"/>
  </externalReferences>
  <definedNames/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10.xml><?xml version="1.0" encoding="utf-8"?>
<comments xmlns="http://schemas.openxmlformats.org/spreadsheetml/2006/main">
  <authors>
    <author>Bibiana Coy Paez</author>
  </authors>
  <commentList>
    <comment ref="C12" authorId="0">
      <text>
        <r>
          <rPr>
            <b/>
            <sz val="9"/>
            <rFont val="Tahoma"/>
            <family val="2"/>
          </rPr>
          <t xml:space="preserve">5 preguntas 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10 preguntas y 67 evaluaciones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<sst xmlns="http://schemas.openxmlformats.org/spreadsheetml/2006/main" count="1298" uniqueCount="326">
  <si>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</si>
  <si>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</si>
  <si>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</si>
  <si>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</si>
  <si>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</si>
  <si>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</si>
  <si>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</si>
  <si>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</si>
  <si>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</si>
  <si>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</si>
  <si>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</si>
  <si>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</si>
  <si>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</si>
  <si>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</si>
  <si>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</si>
  <si>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</si>
  <si>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</si>
  <si>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</si>
  <si>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</si>
  <si>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</si>
  <si>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</si>
  <si>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</si>
  <si>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</si>
  <si>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</si>
  <si>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PROMEDIO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</si>
  <si>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</si>
  <si>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</si>
  <si>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</si>
  <si>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</si>
  <si>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</si>
  <si>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</si>
  <si>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</si>
  <si>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</si>
  <si>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</si>
  <si>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</si>
  <si>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</si>
  <si>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</si>
  <si>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</si>
  <si>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</si>
  <si>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</si>
  <si>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</si>
  <si>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GESTIÓN ESTRATEGICA</t>
  </si>
  <si>
    <t>GESTIÓN DE COMUNICACIONES</t>
  </si>
  <si>
    <t>GESTIÓN JUDICIAL</t>
  </si>
  <si>
    <t>GESTIÓN INTEGRAL</t>
  </si>
  <si>
    <t>LIQUIDACIÓN JUDICIAL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</si>
  <si>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</si>
  <si>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</si>
  <si>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</si>
  <si>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</si>
  <si>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</si>
  <si>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</si>
  <si>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</si>
  <si>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</si>
  <si>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</si>
  <si>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</si>
  <si>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</si>
  <si>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</si>
  <si>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</si>
  <si>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</si>
  <si>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</si>
  <si>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</si>
  <si>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Version 002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</si>
  <si>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</si>
  <si>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</si>
  <si>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</si>
  <si>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</si>
  <si>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</si>
  <si>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</si>
  <si>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</si>
  <si>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</si>
  <si>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</si>
  <si>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</si>
  <si>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</si>
  <si>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</si>
  <si>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</si>
  <si>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Ejercer supervisión efectiva , oportuna y rigurosa sobre las sociedades y demás personas supervisadas de acuerdo con la ley</t>
  </si>
  <si>
    <t>Liderar la representación del gobierno nacional en el ambito internacional en materia de derecho comercial, normas contables y resolución alternativa de conflictos</t>
  </si>
  <si>
    <t>Resolver el conflicto societario a través de las funciones administrativa, judiciales y de resolución alternativa de conflictos otorgados por la ley</t>
  </si>
  <si>
    <t>Generar y desarrollar una doctrina jurídica y contable, societaria de excelencia e impulsar reformas legales en materia societaria y comercial</t>
  </si>
  <si>
    <t>Actualizar e  integrar la plataforma tecnológica para mejorar los procesos y servicios de información y comunicación interna y externa</t>
  </si>
  <si>
    <t>Fortalecer la estructura organizacional y adecuarla a las nuevas funciones otorgadas por la ley</t>
  </si>
  <si>
    <t>Administrar justicia empresarial y de insolvencia, de manera oportuna, efectiva y transparente</t>
  </si>
  <si>
    <t>AÑO</t>
  </si>
  <si>
    <t>ACCIÓN A TOMAR</t>
  </si>
  <si>
    <t>NINGUNA</t>
  </si>
  <si>
    <t>Codigo: GC-F-007</t>
  </si>
  <si>
    <t>SISTEMA DE GESTION INTEGRADO</t>
  </si>
  <si>
    <t>Version: 001</t>
  </si>
  <si>
    <t>PROCESO:  GESTION INTEGRAL</t>
  </si>
  <si>
    <t>Fecha: 30 de Agosto de 2008</t>
  </si>
  <si>
    <t>FORMATO: DATOS INDICADORES PROCESOS</t>
  </si>
  <si>
    <t>GRUPO</t>
  </si>
  <si>
    <t>TOTAL</t>
  </si>
  <si>
    <t>OBSERVACIONES</t>
  </si>
  <si>
    <t>INTERVENIDAS</t>
  </si>
  <si>
    <t>EFICIENCIA</t>
  </si>
  <si>
    <t>Fecha: 22 de Febrero de 2012</t>
  </si>
  <si>
    <t>EFICIENCIA EN TOMA DE POSESIÓN COMO MEDIDA DE INTERVENCIÓN</t>
  </si>
  <si>
    <t>Medir el tiempo de duración de un proceso de Toma de Posesión para devolver como medida de intervención</t>
  </si>
  <si>
    <t>12 meses</t>
  </si>
  <si>
    <t>8&lt;=META&lt;=10</t>
  </si>
  <si>
    <t>10&lt;=META&lt;=12</t>
  </si>
  <si>
    <t>META&gt;12</t>
  </si>
  <si>
    <t>MESES</t>
  </si>
  <si>
    <t>Tiempo real de duración</t>
  </si>
  <si>
    <t>INT-F-002</t>
  </si>
  <si>
    <t>Grupo Intervenidas</t>
  </si>
  <si>
    <t>Tiempo estimado</t>
  </si>
  <si>
    <t>GRAFICA DE INDICADORES</t>
  </si>
  <si>
    <t>RECUPERACIÓN EMPRESARIAL</t>
  </si>
  <si>
    <t>PROCESOS SOCIETARIOS</t>
  </si>
  <si>
    <t>CONCILIACIÓN Y ARBITRAMENTO</t>
  </si>
  <si>
    <t>PROCESOS PARALELOS A LA INSOLVENCIA</t>
  </si>
  <si>
    <t>No aplica</t>
  </si>
  <si>
    <t>Oportunidad en la terminación de procesos</t>
  </si>
  <si>
    <t>50&lt;=META&lt;=60</t>
  </si>
  <si>
    <t>40&lt;=META&lt;=50</t>
  </si>
  <si>
    <t>META&lt;40</t>
  </si>
  <si>
    <t>NÚMERO DE PROCESOS</t>
  </si>
  <si>
    <t>Número de procesos terminados en menos de 12 meses</t>
  </si>
  <si>
    <t>Numero de procesos</t>
  </si>
  <si>
    <t>Grupo de Intervenidas</t>
  </si>
  <si>
    <t>número de procesos terminados</t>
  </si>
  <si>
    <t>No. de procesos terminados oportunamente</t>
  </si>
  <si>
    <t xml:space="preserve">Número de procesos terminados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</si>
  <si>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</si>
  <si>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</si>
  <si>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</si>
  <si>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</si>
  <si>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</si>
  <si>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</si>
  <si>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</si>
  <si>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</si>
  <si>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</si>
  <si>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</si>
  <si>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</si>
  <si>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</si>
  <si>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Código General del Proceso</t>
  </si>
  <si>
    <t>Delegado para Procedimientos de Insolvencia</t>
  </si>
  <si>
    <t>Delegado para Procedimientos de Insolvencia.</t>
  </si>
  <si>
    <t>DATOSANUAL 
Julio 2015 a Junio 2016</t>
  </si>
  <si>
    <r>
      <t xml:space="preserve"> </t>
    </r>
    <r>
      <rPr>
        <u val="single"/>
        <sz val="10"/>
        <rFont val="Arial"/>
        <family val="2"/>
      </rPr>
      <t xml:space="preserve">   No. de procesos terminados oportunamente (julio 2015 a junio 2016)
</t>
    </r>
    <r>
      <rPr>
        <sz val="10"/>
        <rFont val="Arial"/>
        <family val="2"/>
      </rPr>
      <t xml:space="preserve">Número de procesos terminados (julio 2015 a junio 2016)    
</t>
    </r>
  </si>
  <si>
    <t>Número de procesos terminados oportunamente: procesos que duraron menos de 12 meses para su terminación (Julio 2015 - junio 2016)
Número de procesos terminados: procesos terminados en el año de medición (Julio 2015 - junio 2016)</t>
  </si>
  <si>
    <t>Medir la terminación de procesos de toma de posesión como medida de intervención en tiempo menor a la meta propuesta (oportunidad)</t>
  </si>
  <si>
    <r>
      <t xml:space="preserve"> </t>
    </r>
    <r>
      <rPr>
        <u val="single"/>
        <sz val="10"/>
        <rFont val="Arial"/>
        <family val="2"/>
      </rPr>
      <t xml:space="preserve">  Tiempo real de duración del proceso (Julio 2015 a Junio 2016)
</t>
    </r>
    <r>
      <rPr>
        <sz val="10"/>
        <rFont val="Arial"/>
        <family val="2"/>
      </rPr>
      <t xml:space="preserve">Tiempo estimado de duración del proceso (Julio 2015 a Junio 2016)   
</t>
    </r>
  </si>
  <si>
    <t xml:space="preserve">Tiempo real de duración del proceso: tiempo en el que transcurre entre la posesión del agente interventor y la fecha del auto de terminación del proceso (Julio 2015 a Junio 2016)
Tiempo estimado de duración del proceso: se estima (término no legal) un tiempo promedio de 12 meses (Julio 2015 a Junio 2016)  </t>
  </si>
  <si>
    <t>ANUAL (Julio 2015 a Junio 2016)</t>
  </si>
  <si>
    <t>ANUAL (julio 2015 a junio 2016)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</si>
  <si>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</si>
  <si>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</si>
  <si>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</si>
  <si>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</si>
  <si>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</si>
  <si>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</si>
  <si>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</si>
  <si>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</si>
  <si>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</si>
  <si>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</si>
  <si>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</si>
  <si>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</si>
  <si>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</si>
  <si>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</si>
  <si>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</si>
  <si>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</si>
  <si>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</si>
  <si>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</si>
  <si>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</si>
  <si>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</si>
  <si>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</si>
  <si>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</si>
  <si>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</si>
  <si>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</si>
  <si>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</si>
  <si>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</si>
  <si>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</si>
  <si>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TRIMESTRE III</t>
  </si>
  <si>
    <t>TRIMESTRE IV</t>
  </si>
  <si>
    <t>PORCENTAJE</t>
  </si>
  <si>
    <t>Código: GC-F-006</t>
  </si>
  <si>
    <t>Versión 004</t>
  </si>
  <si>
    <t>Fortalecimiento de la oferta de valor para los usuarios (más y mejores servicios)</t>
  </si>
  <si>
    <t xml:space="preserve">Lograr niveles superiores de servicio, acompañamiento y atención al usuario (excelencia operacional)
</t>
  </si>
  <si>
    <t>GESTION DE APOYO JUDICIAL</t>
  </si>
  <si>
    <t>TIPO DE ACCION</t>
  </si>
  <si>
    <t>Construcción de una cultura de alto rendimiento</t>
  </si>
  <si>
    <t>Lograr un marco normativo adecuado que facilite el cumplimiento de la Misión</t>
  </si>
  <si>
    <t>Lograr el reconocimiento y la confianza de los usuarios</t>
  </si>
  <si>
    <t>Cantidad</t>
  </si>
  <si>
    <t>SECRETARIA GENERAL</t>
  </si>
  <si>
    <t>Eficacia</t>
  </si>
  <si>
    <t>Análisis Trimestre 1:</t>
  </si>
  <si>
    <t>Análisis Trimestre 2:</t>
  </si>
  <si>
    <t>Análisis Trimestre 3:</t>
  </si>
  <si>
    <t>Análisis Trimestre 4:</t>
  </si>
  <si>
    <t>&gt;=</t>
  </si>
  <si>
    <t>Encuesta de satisfacción</t>
  </si>
  <si>
    <t>Unidad</t>
  </si>
  <si>
    <t>I TRIMESTRE</t>
  </si>
  <si>
    <t>II TRIMESTRE</t>
  </si>
  <si>
    <t>III TRIMESTRE</t>
  </si>
  <si>
    <t>IV TRIMESTRE</t>
  </si>
  <si>
    <t>Eficiencia</t>
  </si>
  <si>
    <t>Garantizar que los funcionarios nuevos en la entidad conozcan los elementos básicos para el ejercicio de la función pública en la Superintendencia de Sociedades.</t>
  </si>
  <si>
    <t>AGO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</si>
  <si>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</si>
  <si>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</si>
  <si>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</si>
  <si>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</si>
  <si>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</si>
  <si>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</si>
  <si>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</si>
  <si>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</si>
  <si>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</si>
  <si>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</si>
  <si>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</si>
  <si>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</si>
  <si>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Medir el grado de percepción de las actividades definidas en el Plan Anual de Bienestar</t>
  </si>
  <si>
    <t>Nivel de Conocimiento</t>
  </si>
  <si>
    <t xml:space="preserve">Evaluación Final </t>
  </si>
  <si>
    <t>Evaluación Inicial</t>
  </si>
  <si>
    <t xml:space="preserve">Test de Conocimiento - Base de Datos </t>
  </si>
  <si>
    <t>Satisfacción del Plan Anual de Bienestar</t>
  </si>
  <si>
    <t>Entre 5% y 10%</t>
  </si>
  <si>
    <t>Menor a 5%</t>
  </si>
  <si>
    <t>Mayor o Igual a 10%</t>
  </si>
  <si>
    <t>Entre 70% y 80%</t>
  </si>
  <si>
    <t>&lt;= 70%</t>
  </si>
  <si>
    <t>&gt; = 95</t>
  </si>
  <si>
    <t>Entre 85% y 95%</t>
  </si>
  <si>
    <t>Reporte de Aplicativo de Inducción</t>
  </si>
  <si>
    <t>TRIMESTRE II</t>
  </si>
  <si>
    <t>TRIMESTRE I</t>
  </si>
  <si>
    <r>
      <rPr>
        <b/>
        <sz val="10"/>
        <rFont val="Arial"/>
        <family val="2"/>
      </rPr>
      <t>INC =</t>
    </r>
    <r>
      <rPr>
        <sz val="10"/>
        <rFont val="Arial"/>
        <family val="2"/>
      </rPr>
      <t xml:space="preserve"> Incremento Nivel de Conocimiento
</t>
    </r>
    <r>
      <rPr>
        <b/>
        <sz val="10"/>
        <rFont val="Arial"/>
        <family val="2"/>
      </rPr>
      <t xml:space="preserve">
∑ Evaluación Final: </t>
    </r>
    <r>
      <rPr>
        <sz val="10"/>
        <rFont val="Arial"/>
        <family val="2"/>
      </rPr>
      <t xml:space="preserve">Hace referencia a la calificación obtenida en la evaluación aplicada (test de conocimiento) despúes de asistir a la capacitación.
</t>
    </r>
    <r>
      <rPr>
        <b/>
        <sz val="10"/>
        <rFont val="Arial"/>
        <family val="2"/>
      </rPr>
      <t xml:space="preserve">∑ Evaluación Inicial = </t>
    </r>
    <r>
      <rPr>
        <sz val="10"/>
        <rFont val="Arial"/>
        <family val="2"/>
      </rPr>
      <t xml:space="preserve">Hace referencia a la calificación obtenida en la evaluación aplicada (test de conocimiento) previo inicio de la  capacitación.
</t>
    </r>
    <r>
      <rPr>
        <b/>
        <sz val="10"/>
        <rFont val="Arial"/>
        <family val="2"/>
      </rPr>
      <t>∑ Calificación Máxima a Obtener</t>
    </r>
    <r>
      <rPr>
        <sz val="10"/>
        <rFont val="Arial"/>
        <family val="2"/>
      </rPr>
      <t xml:space="preserve"> = Hace referencia a la calificación maxima que se puede obtener de acuerdo a la escala de calificación (Escala 0 - 10).
</t>
    </r>
    <r>
      <rPr>
        <b/>
        <sz val="10"/>
        <rFont val="Arial"/>
        <family val="2"/>
      </rPr>
      <t xml:space="preserve">
NOTA</t>
    </r>
    <r>
      <rPr>
        <sz val="10"/>
        <rFont val="Arial"/>
        <family val="2"/>
      </rPr>
      <t>: Se aplicará el indicador para aquellas capacitaciones a las que se les aplique test inicial y final.</t>
    </r>
  </si>
  <si>
    <t>&lt; =85%</t>
  </si>
  <si>
    <t>Máxima Calificación</t>
  </si>
  <si>
    <t>No. de encuestas con calificación bueno y Excelente
        -----------------------------------------------------------------------------------------------------------------  X100
No. de encuestas que fueron contestadas en el periodo evaluado</t>
  </si>
  <si>
    <t>No. de preguntas que fueron contestadas en el periodo evaluado</t>
  </si>
  <si>
    <t>Disminuir la brecha de conocimiento de los servidores públicos a través de los programas de capacitación en los que participa.</t>
  </si>
  <si>
    <t>Poblamiento de planta de personal</t>
  </si>
  <si>
    <t xml:space="preserve">Determinar que la entidad cuente con el número suficiente de funcionarios para el cumplimiento de funciones institucionales. </t>
  </si>
  <si>
    <r>
      <t xml:space="preserve">IPP = </t>
    </r>
    <r>
      <rPr>
        <u val="single"/>
        <sz val="11"/>
        <rFont val="Arial"/>
        <family val="2"/>
      </rPr>
      <t xml:space="preserve">Numero total de cargos provistos </t>
    </r>
    <r>
      <rPr>
        <sz val="11"/>
        <rFont val="Arial"/>
        <family val="2"/>
      </rPr>
      <t>× 100%
Número total de cargos de la planta</t>
    </r>
  </si>
  <si>
    <t>Mayor o Igual a 90%</t>
  </si>
  <si>
    <t>Entre 80% y 89%</t>
  </si>
  <si>
    <t>Menor a 79%</t>
  </si>
  <si>
    <t>Cargos provistos</t>
  </si>
  <si>
    <t>Nomina Programa KACTUS</t>
  </si>
  <si>
    <t>número</t>
  </si>
  <si>
    <t>Total de cargos de la planta</t>
  </si>
  <si>
    <t>Decreto 1024 de 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</si>
  <si>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</si>
  <si>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</si>
  <si>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</si>
  <si>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</si>
  <si>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</si>
  <si>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</si>
  <si>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</si>
  <si>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</si>
  <si>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</si>
  <si>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</si>
  <si>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</si>
  <si>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</si>
  <si>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Enero</t>
  </si>
  <si>
    <t>% Febrero</t>
  </si>
  <si>
    <t>% Marzo</t>
  </si>
  <si>
    <t>% Abril</t>
  </si>
  <si>
    <t>% Mayo</t>
  </si>
  <si>
    <t>% Junio</t>
  </si>
  <si>
    <t>% Julio</t>
  </si>
  <si>
    <t>% Agosto</t>
  </si>
  <si>
    <t>% Septiembre</t>
  </si>
  <si>
    <t>% Octubre</t>
  </si>
  <si>
    <t>% Noviembre</t>
  </si>
  <si>
    <t>% Diciembre</t>
  </si>
  <si>
    <t>Total</t>
  </si>
  <si>
    <t>Resultado acumulado año 2020</t>
  </si>
  <si>
    <t>% año 2020</t>
  </si>
  <si>
    <r>
      <t xml:space="preserve">Número total de cargos provistos: </t>
    </r>
    <r>
      <rPr>
        <sz val="10"/>
        <rFont val="Arial"/>
        <family val="2"/>
      </rPr>
      <t>Total de cargos que cuentan con vinculación de un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funcionario.
</t>
    </r>
    <r>
      <rPr>
        <b/>
        <sz val="10"/>
        <rFont val="Arial"/>
        <family val="2"/>
      </rPr>
      <t xml:space="preserve">
Número total de cargos de la planta: </t>
    </r>
    <r>
      <rPr>
        <sz val="10"/>
        <rFont val="Arial"/>
        <family val="2"/>
      </rPr>
      <t>Número total de vacantes autorizadas.</t>
    </r>
  </si>
  <si>
    <r>
      <t>No. de encuestas con calificación bueno y Excelente:</t>
    </r>
    <r>
      <rPr>
        <sz val="10"/>
        <rFont val="Arial"/>
        <family val="2"/>
      </rPr>
      <t xml:space="preserve"> Corresponde al número de preguntas de las evaluaciones que presentaron una satisfacción en los niveles Bueno, muy bueno y Excelente en las actividades Bienestar y Deportes.</t>
    </r>
    <r>
      <rPr>
        <b/>
        <sz val="10"/>
        <rFont val="Arial"/>
        <family val="2"/>
      </rPr>
      <t xml:space="preserve">
No. de encuestas que fueron contestadas en el periodo evaluado:</t>
    </r>
    <r>
      <rPr>
        <sz val="10"/>
        <rFont val="Arial"/>
        <family val="2"/>
      </rPr>
      <t xml:space="preserve"> Corresponde al número total de preguntas de las encuestas de satisfacción que fueron contestadas en el periodo evaluado en las actividades Bienestar y Deportes.</t>
    </r>
  </si>
  <si>
    <t>No. de preguntas con calificación bueno, muy bueno y Excelente</t>
  </si>
  <si>
    <t>Cultura Física y Deporte</t>
  </si>
  <si>
    <t>Fecha: 14 de junio de 2019</t>
  </si>
  <si>
    <t>Version: 004</t>
  </si>
  <si>
    <t>Pagina 2 de 2</t>
  </si>
  <si>
    <t xml:space="preserve">Análisis Trimestre 4: </t>
  </si>
  <si>
    <t>Grupo de Desarrollo del Talento Humano</t>
  </si>
  <si>
    <t>Eficacia de la Implementación del Plan de Anual de Seguridad y Salud en el Trabajo</t>
  </si>
  <si>
    <t>Ejecutar el Plan Anual de Seguridad y Salud en el Trabajo de acuerdo a los criterios normativos y en pro de mejorar las condiciones laborales de los servidores de la Entidad.</t>
  </si>
  <si>
    <r>
      <rPr>
        <b/>
        <sz val="10"/>
        <rFont val="Arial"/>
        <family val="2"/>
      </rPr>
      <t>Número de Actividades ejecutadas en el periodo</t>
    </r>
    <r>
      <rPr>
        <sz val="10"/>
        <rFont val="Arial"/>
        <family val="2"/>
      </rPr>
      <t xml:space="preserve">: Corresponden a las actividades ejecutadas en los subplanes de Seguridad, Salud, Inspecciones y Capacitaciones del SGSST
</t>
    </r>
    <r>
      <rPr>
        <b/>
        <sz val="10"/>
        <rFont val="Arial"/>
        <family val="2"/>
      </rPr>
      <t>Número de Actividades programadas del Plan SST en el periodo evaluado:</t>
    </r>
    <r>
      <rPr>
        <sz val="10"/>
        <rFont val="Arial"/>
        <family val="2"/>
      </rPr>
      <t xml:space="preserve"> Corresponden a las actividades planeadas y programadas en los subplanes de Seguridad, Salud, Inspecciones y Capacitaciones del SGSST</t>
    </r>
  </si>
  <si>
    <t>Plan Anual SST</t>
  </si>
  <si>
    <t>Coordinador del Grupo de Seguridad y Salud en el Trabajo</t>
  </si>
  <si>
    <t>Grupo de Administración de Talento Humano</t>
  </si>
  <si>
    <t>Efectividad</t>
  </si>
  <si>
    <r>
      <t xml:space="preserve">INC = </t>
    </r>
    <r>
      <rPr>
        <u val="single"/>
        <sz val="11"/>
        <rFont val="Arial"/>
        <family val="2"/>
      </rPr>
      <t xml:space="preserve">[ ∑ Evaluación Final - ∑ Evaluación Inicial ] </t>
    </r>
    <r>
      <rPr>
        <sz val="11"/>
        <rFont val="Arial"/>
        <family val="2"/>
      </rPr>
      <t>× 100%
                  Calificación Máxima a Obtener</t>
    </r>
  </si>
  <si>
    <t>Calidad</t>
  </si>
  <si>
    <t xml:space="preserve">Efectividad de la Inducción Institucional </t>
  </si>
  <si>
    <t>Sumatoria porcentual de calificaciones en inducción institucional 
------------------------------------------------------------------------------------------------------------------ * 100%
Número de servidores públicos posesionados</t>
  </si>
  <si>
    <r>
      <rPr>
        <b/>
        <sz val="10"/>
        <rFont val="Arial"/>
        <family val="2"/>
      </rPr>
      <t xml:space="preserve">Sumatoria porcentual de calificaciones en inducción institucional: </t>
    </r>
    <r>
      <rPr>
        <sz val="10"/>
        <rFont val="Arial"/>
        <family val="2"/>
      </rPr>
      <t xml:space="preserve">Corresponde a lal sumatoria de las calificaciones de los servidores públicos posesionados en el periodo.
</t>
    </r>
    <r>
      <rPr>
        <b/>
        <sz val="10"/>
        <rFont val="Arial"/>
        <family val="2"/>
      </rPr>
      <t>Numero de servidores públicos posesionados:</t>
    </r>
    <r>
      <rPr>
        <sz val="10"/>
        <rFont val="Arial"/>
        <family val="2"/>
      </rPr>
      <t xml:space="preserve"> Cantidad de servidores públicos posesionados en el periodo.</t>
    </r>
  </si>
  <si>
    <t>Sumatoria de porcentajes</t>
  </si>
  <si>
    <t>Número de servidores posesionados</t>
  </si>
  <si>
    <t>Actas de posesión</t>
  </si>
  <si>
    <t>Número de funcionarios</t>
  </si>
  <si>
    <t>Número de actividades ejecutadas en el periodo 
------------------------------------------------------------------------------------------------------------------ * 100%
Número de actividades programadas del Plan SST en el periodo evaluado</t>
  </si>
  <si>
    <t>Número de actividades ejecutadas en el periodo</t>
  </si>
  <si>
    <t>Número de actividades programadas del Plan SST en el periodo evaluado</t>
  </si>
  <si>
    <t>Número de actividades</t>
  </si>
  <si>
    <t>Tiempo de cubrimiento de vacantes de carrera administrativa</t>
  </si>
  <si>
    <t>Determinar que la entidad logre obtener niveles optimos respecto al tiempo de cubrimiento de vacantes, en el marco del Modelo Integrado de Planeación y Gestión</t>
  </si>
  <si>
    <t>Promedio de días para la provisión</t>
  </si>
  <si>
    <t>Archivo de construcción del indicador</t>
  </si>
  <si>
    <t>Coordinador Grupo de Administración de Talento Humano</t>
  </si>
  <si>
    <t>Actividades de provisión de empleo</t>
  </si>
  <si>
    <t>Resultado acumulado año 2021</t>
  </si>
  <si>
    <t>% año 2021</t>
  </si>
  <si>
    <t>Coordinador Grupo de Desarrollo del Talento Humano</t>
  </si>
  <si>
    <r>
      <t xml:space="preserve">TCV = </t>
    </r>
    <r>
      <rPr>
        <b/>
        <u val="single"/>
        <sz val="11"/>
        <rFont val="Arial"/>
        <family val="2"/>
      </rPr>
      <t xml:space="preserve">                                                     </t>
    </r>
    <r>
      <rPr>
        <u val="single"/>
        <sz val="11"/>
        <rFont val="Arial"/>
        <family val="2"/>
      </rPr>
      <t xml:space="preserve">Promedio de días para la provisión                                                       </t>
    </r>
    <r>
      <rPr>
        <sz val="11"/>
        <rFont val="Arial"/>
        <family val="2"/>
      </rPr>
      <t>× 100%
Promedio de días en el cubrimiento de vacantes</t>
    </r>
  </si>
  <si>
    <r>
      <t xml:space="preserve">Promedio de días para la provisión: </t>
    </r>
    <r>
      <rPr>
        <sz val="10"/>
        <rFont val="Arial"/>
        <family val="2"/>
      </rPr>
      <t xml:space="preserve">Promedio de días para la provisión, obtenido en el archivo de construcción del indicador.
</t>
    </r>
    <r>
      <rPr>
        <b/>
        <sz val="10"/>
        <rFont val="Arial"/>
        <family val="2"/>
      </rPr>
      <t xml:space="preserve">
Promedio de dias en el cubrimiento de vacantes: </t>
    </r>
    <r>
      <rPr>
        <sz val="10"/>
        <rFont val="Arial"/>
        <family val="2"/>
      </rPr>
      <t>Promedio de días en los cubrimientos de vacantes del periodo, calculado para cada caso mediante: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((Fecha inicial de identificación de la vacante - fecha de posesion) - No. días festivos y no laborables))</t>
    </r>
  </si>
  <si>
    <t>Promedio de días en el cubrimiento de vacantes</t>
  </si>
  <si>
    <t>&gt;= 80%</t>
  </si>
  <si>
    <t xml:space="preserve">Sumatoria de calificaciones en inducción institucional </t>
  </si>
  <si>
    <t>Menor a 80%</t>
  </si>
  <si>
    <t xml:space="preserve">
</t>
  </si>
  <si>
    <t>Durante el primer trimestre del 2022 se realizó la actividad del Día de la Felicidad, con un porcentaje de percepción de satisfacción correspondiente a 100%.</t>
  </si>
  <si>
    <t>Se dió cumplimiento con la meta del indicador durante la ejecución de las actividades programadas en el Plan de Trabajo Seguridad y Salud en el Trabajo, alcanzando un cumplimiento 101%.</t>
  </si>
  <si>
    <t>Durante el primer trimestre del año 2020 se registro un ingreso a la planta de 70 servidores,  quienes realizaron  la Inducción virtual institucional con un indicador dedl 95.13%</t>
  </si>
  <si>
    <t xml:space="preserve">Durante el primer trimestre se llevaron a cabo las sesiones con el comité de bienestar, capacitacion e incentivos para la aprobacion de las capacitaciones formuladas en el marco del plan Plan Institucional de Capacitacion - PIC 2022. No obstante, durante el mes de marzo se dio inicio a la ejecucion de las capacitacones, donde segun los los datos obtenidos de la prueba pre y post de los cursos realizados durante este mes, logramos reducir la brecha de conocimiento en un 20%, lo que significa que logramos la eta del indicados y las capacitaciones realizadas si tuvieron un impacto positivo en los asistentes.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</si>
</sst>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₡&quot;#,##0;\-&quot;₡&quot;#,##0"/>
    <numFmt numFmtId="173" formatCode="&quot;₡&quot;#,##0;[Red]\-&quot;₡&quot;#,##0"/>
    <numFmt numFmtId="174" formatCode="&quot;₡&quot;#,##0.00;\-&quot;₡&quot;#,##0.00"/>
    <numFmt numFmtId="175" formatCode="&quot;₡&quot;#,##0.00;[Red]\-&quot;₡&quot;#,##0.00"/>
    <numFmt numFmtId="176" formatCode="_-&quot;₡&quot;* #,##0_-;\-&quot;₡&quot;* #,##0_-;_-&quot;₡&quot;* &quot;-&quot;_-;_-@_-"/>
    <numFmt numFmtId="177" formatCode="_-&quot;₡&quot;* #,##0.00_-;\-&quot;₡&quot;* #,##0.00_-;_-&quot;₡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%"/>
    <numFmt numFmtId="186" formatCode="#,#00%"/>
    <numFmt numFmtId="187" formatCode="0.000%"/>
    <numFmt numFmtId="188" formatCode="0.0000%"/>
    <numFmt numFmtId="189" formatCode="0.00000%"/>
    <numFmt numFmtId="190" formatCode="0.00000"/>
    <numFmt numFmtId="191" formatCode="0.000"/>
    <numFmt numFmtId="192" formatCode="0.0000"/>
    <numFmt numFmtId="193" formatCode="0.000000"/>
    <numFmt numFmtId="194" formatCode="0.0000000"/>
    <numFmt numFmtId="195" formatCode="0.00000000"/>
    <numFmt numFmtId="196" formatCode="0.000000000"/>
    <numFmt numFmtId="197" formatCode="[$-240A]dddd\,\ d\ &quot;de&quot;\ mmmm\ &quot;de&quot;\ yyyy"/>
    <numFmt numFmtId="198" formatCode="[$-240A]h:mm:ss\ AM/PM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b/>
      <sz val="16"/>
      <color indexed="8"/>
      <name val="Times New Roman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3.05"/>
      <color indexed="8"/>
      <name val="Calibri"/>
      <family val="0"/>
    </font>
    <font>
      <b/>
      <sz val="1.8"/>
      <color indexed="8"/>
      <name val="Calibri"/>
      <family val="0"/>
    </font>
    <font>
      <b/>
      <sz val="2.55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hair">
        <color theme="0" tint="-0.4999699890613556"/>
      </left>
      <right style="hair">
        <color theme="0" tint="-0.4999699890613556"/>
      </right>
      <top style="medium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 style="thin"/>
      <top/>
      <bottom style="medium"/>
    </border>
    <border>
      <left/>
      <right style="thick"/>
      <top style="medium"/>
      <bottom/>
    </border>
    <border>
      <left style="thin"/>
      <right/>
      <top/>
      <bottom style="medium"/>
    </border>
    <border>
      <left/>
      <right style="thick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760">
    <xf numFmtId="0" fontId="0" fillId="0" borderId="0" xfId="0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distributed" wrapText="1"/>
    </xf>
    <xf numFmtId="0" fontId="2" fillId="0" borderId="11" xfId="0" applyFont="1" applyFill="1" applyBorder="1" applyAlignment="1">
      <alignment horizontal="center" vertical="distributed"/>
    </xf>
    <xf numFmtId="0" fontId="4" fillId="24" borderId="0" xfId="0" applyFont="1" applyFill="1" applyAlignment="1">
      <alignment/>
    </xf>
    <xf numFmtId="0" fontId="3" fillId="18" borderId="10" xfId="0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 wrapText="1"/>
    </xf>
    <xf numFmtId="0" fontId="3" fillId="18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/>
    </xf>
    <xf numFmtId="0" fontId="29" fillId="24" borderId="17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center"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/>
    </xf>
    <xf numFmtId="0" fontId="65" fillId="24" borderId="0" xfId="0" applyFont="1" applyFill="1" applyAlignment="1">
      <alignment/>
    </xf>
    <xf numFmtId="0" fontId="65" fillId="24" borderId="0" xfId="0" applyFont="1" applyFill="1" applyBorder="1" applyAlignment="1">
      <alignment/>
    </xf>
    <xf numFmtId="0" fontId="64" fillId="24" borderId="0" xfId="0" applyFont="1" applyFill="1" applyAlignment="1">
      <alignment vertical="center" wrapText="1"/>
    </xf>
    <xf numFmtId="0" fontId="6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horizontal="left"/>
    </xf>
    <xf numFmtId="9" fontId="2" fillId="24" borderId="23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7" fontId="2" fillId="24" borderId="24" xfId="0" applyNumberFormat="1" applyFont="1" applyFill="1" applyBorder="1" applyAlignment="1">
      <alignment horizontal="center"/>
    </xf>
    <xf numFmtId="17" fontId="33" fillId="24" borderId="24" xfId="0" applyNumberFormat="1" applyFont="1" applyFill="1" applyBorder="1" applyAlignment="1">
      <alignment horizontal="center"/>
    </xf>
    <xf numFmtId="0" fontId="65" fillId="25" borderId="25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/>
      <protection locked="0"/>
    </xf>
    <xf numFmtId="0" fontId="64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18" borderId="1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wrapText="1"/>
      <protection locked="0"/>
    </xf>
    <xf numFmtId="0" fontId="65" fillId="24" borderId="0" xfId="0" applyFont="1" applyFill="1" applyAlignment="1" applyProtection="1">
      <alignment/>
      <protection locked="0"/>
    </xf>
    <xf numFmtId="0" fontId="65" fillId="26" borderId="0" xfId="0" applyFont="1" applyFill="1" applyBorder="1" applyAlignment="1" applyProtection="1">
      <alignment/>
      <protection locked="0"/>
    </xf>
    <xf numFmtId="0" fontId="64" fillId="24" borderId="0" xfId="0" applyFont="1" applyFill="1" applyAlignment="1" applyProtection="1">
      <alignment vertical="center" wrapText="1"/>
      <protection locked="0"/>
    </xf>
    <xf numFmtId="0" fontId="64" fillId="24" borderId="0" xfId="0" applyFont="1" applyFill="1" applyAlignment="1" applyProtection="1">
      <alignment horizontal="center" vertical="center" wrapText="1"/>
      <protection locked="0"/>
    </xf>
    <xf numFmtId="0" fontId="65" fillId="24" borderId="0" xfId="0" applyFont="1" applyFill="1" applyAlignment="1" applyProtection="1">
      <alignment horizontal="center" vertical="center" wrapText="1"/>
      <protection locked="0"/>
    </xf>
    <xf numFmtId="0" fontId="3" fillId="18" borderId="11" xfId="54" applyFont="1" applyFill="1" applyBorder="1" applyAlignment="1" applyProtection="1">
      <alignment vertical="center" wrapText="1"/>
      <protection/>
    </xf>
    <xf numFmtId="0" fontId="3" fillId="18" borderId="11" xfId="0" applyFont="1" applyFill="1" applyBorder="1" applyAlignment="1" applyProtection="1">
      <alignment/>
      <protection/>
    </xf>
    <xf numFmtId="0" fontId="0" fillId="24" borderId="2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2" fillId="24" borderId="16" xfId="54" applyFont="1" applyFill="1" applyBorder="1" applyProtection="1">
      <alignment/>
      <protection/>
    </xf>
    <xf numFmtId="0" fontId="2" fillId="24" borderId="24" xfId="54" applyFont="1" applyFill="1" applyBorder="1" applyAlignment="1" applyProtection="1">
      <alignment horizontal="center"/>
      <protection/>
    </xf>
    <xf numFmtId="0" fontId="2" fillId="24" borderId="20" xfId="54" applyFont="1" applyFill="1" applyBorder="1" applyAlignment="1" applyProtection="1">
      <alignment horizontal="center"/>
      <protection/>
    </xf>
    <xf numFmtId="0" fontId="2" fillId="24" borderId="15" xfId="54" applyFont="1" applyFill="1" applyBorder="1" applyProtection="1">
      <alignment/>
      <protection/>
    </xf>
    <xf numFmtId="0" fontId="2" fillId="24" borderId="18" xfId="54" applyFont="1" applyFill="1" applyBorder="1" applyAlignment="1" applyProtection="1">
      <alignment horizontal="center"/>
      <protection/>
    </xf>
    <xf numFmtId="185" fontId="2" fillId="27" borderId="18" xfId="56" applyNumberFormat="1" applyFont="1" applyFill="1" applyBorder="1" applyAlignment="1" applyProtection="1">
      <alignment horizontal="center"/>
      <protection/>
    </xf>
    <xf numFmtId="185" fontId="2" fillId="24" borderId="18" xfId="56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3" fillId="18" borderId="11" xfId="54" applyFont="1" applyFill="1" applyBorder="1" applyProtection="1">
      <alignment/>
      <protection/>
    </xf>
    <xf numFmtId="0" fontId="0" fillId="24" borderId="0" xfId="0" applyFill="1" applyAlignment="1" applyProtection="1">
      <alignment/>
      <protection/>
    </xf>
    <xf numFmtId="0" fontId="3" fillId="18" borderId="11" xfId="54" applyFont="1" applyFill="1" applyBorder="1" applyAlignment="1" applyProtection="1">
      <alignment horizontal="center" vertical="distributed" wrapText="1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" fillId="18" borderId="13" xfId="0" applyFont="1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64" fillId="24" borderId="0" xfId="0" applyFont="1" applyFill="1" applyAlignment="1" applyProtection="1">
      <alignment/>
      <protection/>
    </xf>
    <xf numFmtId="0" fontId="66" fillId="24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6" borderId="0" xfId="0" applyFill="1" applyBorder="1" applyAlignment="1" applyProtection="1">
      <alignment horizontal="center" vertical="center"/>
      <protection/>
    </xf>
    <xf numFmtId="0" fontId="0" fillId="26" borderId="0" xfId="0" applyFill="1" applyBorder="1" applyAlignment="1" applyProtection="1">
      <alignment/>
      <protection/>
    </xf>
    <xf numFmtId="0" fontId="26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left"/>
      <protection/>
    </xf>
    <xf numFmtId="0" fontId="27" fillId="26" borderId="0" xfId="0" applyFont="1" applyFill="1" applyAlignment="1" applyProtection="1">
      <alignment horizontal="center" vertical="center"/>
      <protection/>
    </xf>
    <xf numFmtId="0" fontId="0" fillId="26" borderId="0" xfId="0" applyFill="1" applyAlignment="1" applyProtection="1">
      <alignment/>
      <protection/>
    </xf>
    <xf numFmtId="0" fontId="0" fillId="26" borderId="0" xfId="0" applyFill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27" xfId="54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63" fillId="24" borderId="0" xfId="0" applyFont="1" applyFill="1" applyAlignment="1" applyProtection="1">
      <alignment/>
      <protection locked="0"/>
    </xf>
    <xf numFmtId="0" fontId="65" fillId="24" borderId="0" xfId="0" applyFont="1" applyFill="1" applyAlignment="1" applyProtection="1">
      <alignment vertical="center" wrapText="1"/>
      <protection locked="0"/>
    </xf>
    <xf numFmtId="9" fontId="66" fillId="24" borderId="0" xfId="0" applyNumberFormat="1" applyFont="1" applyFill="1" applyAlignment="1" applyProtection="1">
      <alignment/>
      <protection/>
    </xf>
    <xf numFmtId="0" fontId="2" fillId="10" borderId="28" xfId="0" applyFont="1" applyFill="1" applyBorder="1" applyAlignment="1" applyProtection="1">
      <alignment horizontal="center" wrapText="1"/>
      <protection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/>
      <protection/>
    </xf>
    <xf numFmtId="9" fontId="2" fillId="24" borderId="18" xfId="0" applyNumberFormat="1" applyFont="1" applyFill="1" applyBorder="1" applyAlignment="1" applyProtection="1">
      <alignment horizontal="center"/>
      <protection/>
    </xf>
    <xf numFmtId="9" fontId="2" fillId="28" borderId="18" xfId="0" applyNumberFormat="1" applyFont="1" applyFill="1" applyBorder="1" applyAlignment="1" applyProtection="1">
      <alignment horizontal="center"/>
      <protection/>
    </xf>
    <xf numFmtId="9" fontId="2" fillId="28" borderId="23" xfId="0" applyNumberFormat="1" applyFont="1" applyFill="1" applyBorder="1" applyAlignment="1" applyProtection="1">
      <alignment horizontal="center"/>
      <protection/>
    </xf>
    <xf numFmtId="9" fontId="2" fillId="28" borderId="19" xfId="0" applyNumberFormat="1" applyFont="1" applyFill="1" applyBorder="1" applyAlignment="1" applyProtection="1">
      <alignment horizontal="center"/>
      <protection/>
    </xf>
    <xf numFmtId="9" fontId="3" fillId="24" borderId="26" xfId="56" applyFont="1" applyFill="1" applyBorder="1" applyAlignment="1" applyProtection="1">
      <alignment/>
      <protection/>
    </xf>
    <xf numFmtId="0" fontId="65" fillId="25" borderId="27" xfId="0" applyFont="1" applyFill="1" applyBorder="1" applyAlignment="1" applyProtection="1">
      <alignment horizontal="center" vertical="center" wrapText="1"/>
      <protection/>
    </xf>
    <xf numFmtId="0" fontId="65" fillId="18" borderId="11" xfId="54" applyFont="1" applyFill="1" applyBorder="1" applyProtection="1">
      <alignment/>
      <protection/>
    </xf>
    <xf numFmtId="0" fontId="2" fillId="10" borderId="10" xfId="54" applyFont="1" applyFill="1" applyBorder="1" applyAlignment="1" applyProtection="1">
      <alignment horizontal="center" wrapText="1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2" fillId="24" borderId="20" xfId="0" applyFon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/>
      <protection/>
    </xf>
    <xf numFmtId="0" fontId="38" fillId="29" borderId="27" xfId="0" applyFont="1" applyFill="1" applyBorder="1" applyAlignment="1" applyProtection="1">
      <alignment horizontal="center" vertical="center" wrapText="1"/>
      <protection/>
    </xf>
    <xf numFmtId="0" fontId="38" fillId="29" borderId="18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3" fillId="18" borderId="11" xfId="0" applyFont="1" applyFill="1" applyBorder="1" applyAlignment="1" applyProtection="1">
      <alignment vertical="center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185" fontId="2" fillId="27" borderId="19" xfId="56" applyNumberFormat="1" applyFont="1" applyFill="1" applyBorder="1" applyAlignment="1" applyProtection="1">
      <alignment horizontal="center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 wrapText="1"/>
      <protection locked="0"/>
    </xf>
    <xf numFmtId="1" fontId="38" fillId="29" borderId="18" xfId="0" applyNumberFormat="1" applyFont="1" applyFill="1" applyBorder="1" applyAlignment="1" applyProtection="1">
      <alignment horizontal="center" vertical="center" wrapText="1"/>
      <protection/>
    </xf>
    <xf numFmtId="1" fontId="38" fillId="29" borderId="27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64" fillId="24" borderId="0" xfId="0" applyFont="1" applyFill="1" applyAlignment="1" applyProtection="1">
      <alignment vertical="center"/>
      <protection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64" fillId="24" borderId="0" xfId="0" applyFont="1" applyFill="1" applyAlignment="1" applyProtection="1">
      <alignment horizontal="center" vertical="center"/>
      <protection/>
    </xf>
    <xf numFmtId="9" fontId="0" fillId="24" borderId="0" xfId="56" applyFont="1" applyFill="1" applyAlignment="1" applyProtection="1">
      <alignment/>
      <protection locked="0"/>
    </xf>
    <xf numFmtId="0" fontId="0" fillId="24" borderId="31" xfId="0" applyFont="1" applyFill="1" applyBorder="1" applyAlignment="1" applyProtection="1">
      <alignment vertical="center" wrapText="1"/>
      <protection/>
    </xf>
    <xf numFmtId="0" fontId="2" fillId="24" borderId="32" xfId="0" applyFont="1" applyFill="1" applyBorder="1" applyAlignment="1" applyProtection="1">
      <alignment horizontal="center"/>
      <protection/>
    </xf>
    <xf numFmtId="195" fontId="66" fillId="24" borderId="0" xfId="0" applyNumberFormat="1" applyFont="1" applyFill="1" applyAlignment="1" applyProtection="1">
      <alignment/>
      <protection/>
    </xf>
    <xf numFmtId="9" fontId="64" fillId="24" borderId="26" xfId="0" applyNumberFormat="1" applyFont="1" applyFill="1" applyBorder="1" applyAlignment="1" applyProtection="1">
      <alignment vertical="center" wrapText="1"/>
      <protection/>
    </xf>
    <xf numFmtId="0" fontId="0" fillId="24" borderId="26" xfId="0" applyFont="1" applyFill="1" applyBorder="1" applyAlignment="1" applyProtection="1">
      <alignment vertical="center" wrapText="1"/>
      <protection/>
    </xf>
    <xf numFmtId="0" fontId="2" fillId="0" borderId="27" xfId="54" applyFont="1" applyFill="1" applyBorder="1" applyAlignment="1" applyProtection="1">
      <alignment horizontal="center" vertical="center" wrapText="1"/>
      <protection/>
    </xf>
    <xf numFmtId="0" fontId="27" fillId="26" borderId="33" xfId="0" applyFont="1" applyFill="1" applyBorder="1" applyAlignment="1" applyProtection="1">
      <alignment/>
      <protection locked="0"/>
    </xf>
    <xf numFmtId="0" fontId="27" fillId="26" borderId="0" xfId="0" applyFont="1" applyFill="1" applyAlignment="1" applyProtection="1">
      <alignment/>
      <protection locked="0"/>
    </xf>
    <xf numFmtId="9" fontId="0" fillId="24" borderId="26" xfId="0" applyNumberFormat="1" applyFont="1" applyFill="1" applyBorder="1" applyAlignment="1" applyProtection="1">
      <alignment vertical="center" wrapText="1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7" xfId="54" applyFont="1" applyFill="1" applyBorder="1" applyAlignment="1" applyProtection="1">
      <alignment horizontal="justify" vertical="center" wrapText="1"/>
      <protection/>
    </xf>
    <xf numFmtId="0" fontId="40" fillId="26" borderId="33" xfId="0" applyFont="1" applyFill="1" applyBorder="1" applyAlignment="1" applyProtection="1">
      <alignment/>
      <protection locked="0"/>
    </xf>
    <xf numFmtId="0" fontId="40" fillId="26" borderId="0" xfId="0" applyFont="1" applyFill="1" applyAlignment="1" applyProtection="1">
      <alignment/>
      <protection locked="0"/>
    </xf>
    <xf numFmtId="9" fontId="66" fillId="24" borderId="0" xfId="56" applyFont="1" applyFill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184" fontId="0" fillId="0" borderId="27" xfId="0" applyNumberFormat="1" applyFill="1" applyBorder="1" applyAlignment="1" applyProtection="1">
      <alignment horizontal="center" vertical="center" wrapText="1"/>
      <protection locked="0"/>
    </xf>
    <xf numFmtId="9" fontId="2" fillId="28" borderId="18" xfId="56" applyFont="1" applyFill="1" applyBorder="1" applyAlignment="1" applyProtection="1">
      <alignment horizontal="center"/>
      <protection/>
    </xf>
    <xf numFmtId="1" fontId="39" fillId="0" borderId="27" xfId="0" applyNumberFormat="1" applyFont="1" applyFill="1" applyBorder="1" applyAlignment="1" applyProtection="1">
      <alignment horizontal="center" vertical="center" wrapText="1"/>
      <protection/>
    </xf>
    <xf numFmtId="0" fontId="38" fillId="0" borderId="27" xfId="54" applyFont="1" applyBorder="1" applyAlignment="1" applyProtection="1">
      <alignment horizontal="center" vertical="center" wrapText="1"/>
      <protection locked="0"/>
    </xf>
    <xf numFmtId="0" fontId="38" fillId="0" borderId="18" xfId="54" applyFont="1" applyBorder="1" applyAlignment="1" applyProtection="1">
      <alignment horizontal="center" vertical="center" wrapText="1"/>
      <protection locked="0"/>
    </xf>
    <xf numFmtId="0" fontId="38" fillId="29" borderId="18" xfId="54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 vertical="center" wrapText="1"/>
      <protection/>
    </xf>
    <xf numFmtId="0" fontId="0" fillId="24" borderId="17" xfId="54" applyFont="1" applyFill="1" applyBorder="1" applyAlignment="1" applyProtection="1">
      <alignment horizontal="center" vertical="center" wrapText="1"/>
      <protection/>
    </xf>
    <xf numFmtId="0" fontId="25" fillId="0" borderId="0" xfId="54" applyFont="1" applyBorder="1" applyAlignment="1" applyProtection="1">
      <alignment/>
      <protection locked="0"/>
    </xf>
    <xf numFmtId="0" fontId="0" fillId="0" borderId="0" xfId="54" applyBorder="1" applyProtection="1">
      <alignment/>
      <protection locked="0"/>
    </xf>
    <xf numFmtId="0" fontId="0" fillId="0" borderId="0" xfId="54" applyBorder="1" applyAlignment="1" applyProtection="1">
      <alignment/>
      <protection locked="0"/>
    </xf>
    <xf numFmtId="0" fontId="0" fillId="0" borderId="0" xfId="54" applyProtection="1">
      <alignment/>
      <protection locked="0"/>
    </xf>
    <xf numFmtId="0" fontId="25" fillId="0" borderId="0" xfId="54" applyFont="1" applyFill="1" applyBorder="1" applyAlignment="1" applyProtection="1">
      <alignment/>
      <protection locked="0"/>
    </xf>
    <xf numFmtId="0" fontId="0" fillId="0" borderId="0" xfId="54" applyFill="1" applyBorder="1" applyProtection="1">
      <alignment/>
      <protection locked="0"/>
    </xf>
    <xf numFmtId="0" fontId="0" fillId="0" borderId="0" xfId="54" applyFill="1" applyBorder="1" applyAlignment="1" applyProtection="1">
      <alignment/>
      <protection locked="0"/>
    </xf>
    <xf numFmtId="0" fontId="0" fillId="0" borderId="0" xfId="54" applyFill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0" fillId="26" borderId="0" xfId="54" applyFill="1" applyBorder="1" applyAlignment="1" applyProtection="1">
      <alignment horizontal="center" vertical="center"/>
      <protection/>
    </xf>
    <xf numFmtId="0" fontId="0" fillId="26" borderId="0" xfId="54" applyFill="1" applyBorder="1" applyAlignment="1" applyProtection="1">
      <alignment/>
      <protection/>
    </xf>
    <xf numFmtId="0" fontId="26" fillId="26" borderId="0" xfId="54" applyFont="1" applyFill="1" applyBorder="1" applyAlignment="1" applyProtection="1">
      <alignment horizontal="center"/>
      <protection/>
    </xf>
    <xf numFmtId="0" fontId="0" fillId="26" borderId="0" xfId="54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/>
      <protection/>
    </xf>
    <xf numFmtId="0" fontId="0" fillId="0" borderId="0" xfId="54" applyFill="1" applyProtection="1">
      <alignment/>
      <protection/>
    </xf>
    <xf numFmtId="0" fontId="27" fillId="26" borderId="0" xfId="54" applyFont="1" applyFill="1" applyAlignment="1" applyProtection="1">
      <alignment horizontal="center" vertical="center"/>
      <protection/>
    </xf>
    <xf numFmtId="0" fontId="0" fillId="26" borderId="0" xfId="54" applyFill="1" applyProtection="1">
      <alignment/>
      <protection/>
    </xf>
    <xf numFmtId="0" fontId="0" fillId="26" borderId="0" xfId="54" applyFill="1" applyAlignment="1" applyProtection="1">
      <alignment horizontal="center" vertical="center"/>
      <protection/>
    </xf>
    <xf numFmtId="0" fontId="2" fillId="0" borderId="0" xfId="54" applyFont="1" applyFill="1" applyAlignment="1" applyProtection="1">
      <alignment horizontal="center"/>
      <protection locked="0"/>
    </xf>
    <xf numFmtId="0" fontId="65" fillId="25" borderId="28" xfId="54" applyFont="1" applyFill="1" applyBorder="1" applyAlignment="1" applyProtection="1">
      <alignment horizontal="center" vertical="center" wrapText="1"/>
      <protection/>
    </xf>
    <xf numFmtId="0" fontId="65" fillId="25" borderId="32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center" vertical="center"/>
      <protection locked="0"/>
    </xf>
    <xf numFmtId="0" fontId="0" fillId="0" borderId="22" xfId="54" applyFont="1" applyBorder="1" applyAlignment="1" applyProtection="1">
      <alignment horizontal="center" vertical="center" wrapText="1"/>
      <protection/>
    </xf>
    <xf numFmtId="0" fontId="0" fillId="0" borderId="22" xfId="54" applyFont="1" applyBorder="1" applyAlignment="1" applyProtection="1">
      <alignment horizontal="center" vertical="center" wrapText="1"/>
      <protection locked="0"/>
    </xf>
    <xf numFmtId="0" fontId="0" fillId="0" borderId="22" xfId="54" applyFont="1" applyFill="1" applyBorder="1" applyAlignment="1" applyProtection="1">
      <alignment horizontal="center" vertical="center" wrapText="1"/>
      <protection locked="0"/>
    </xf>
    <xf numFmtId="1" fontId="0" fillId="0" borderId="22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54" applyFont="1" applyBorder="1" applyAlignment="1" applyProtection="1">
      <alignment horizontal="center" vertical="center" wrapText="1"/>
      <protection/>
    </xf>
    <xf numFmtId="0" fontId="0" fillId="0" borderId="15" xfId="54" applyFont="1" applyBorder="1" applyAlignment="1" applyProtection="1">
      <alignment horizontal="center" vertical="center" wrapText="1"/>
      <protection locked="0"/>
    </xf>
    <xf numFmtId="0" fontId="0" fillId="0" borderId="15" xfId="54" applyFont="1" applyFill="1" applyBorder="1" applyAlignment="1" applyProtection="1">
      <alignment horizontal="center" vertical="center" wrapText="1"/>
      <protection locked="0"/>
    </xf>
    <xf numFmtId="1" fontId="0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Alignment="1" applyProtection="1">
      <alignment horizontal="center" vertical="center"/>
      <protection locked="0"/>
    </xf>
    <xf numFmtId="184" fontId="0" fillId="0" borderId="0" xfId="54" applyNumberFormat="1" applyFill="1" applyBorder="1" applyAlignment="1" applyProtection="1">
      <alignment horizontal="center" wrapText="1"/>
      <protection locked="0"/>
    </xf>
    <xf numFmtId="0" fontId="0" fillId="0" borderId="0" xfId="54" applyProtection="1">
      <alignment/>
      <protection/>
    </xf>
    <xf numFmtId="0" fontId="67" fillId="25" borderId="27" xfId="0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6" fillId="24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27" fillId="26" borderId="0" xfId="0" applyFont="1" applyFill="1" applyAlignment="1" applyProtection="1">
      <alignment horizontal="right" vertical="center"/>
      <protection/>
    </xf>
    <xf numFmtId="0" fontId="38" fillId="0" borderId="27" xfId="54" applyFont="1" applyFill="1" applyBorder="1" applyAlignment="1" applyProtection="1">
      <alignment horizontal="center" vertical="center" wrapText="1"/>
      <protection/>
    </xf>
    <xf numFmtId="0" fontId="38" fillId="0" borderId="18" xfId="54" applyFont="1" applyFill="1" applyBorder="1" applyAlignment="1" applyProtection="1">
      <alignment horizontal="center" vertical="center" wrapText="1"/>
      <protection/>
    </xf>
    <xf numFmtId="1" fontId="39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/>
      <protection locked="0"/>
    </xf>
    <xf numFmtId="0" fontId="0" fillId="0" borderId="34" xfId="54" applyFont="1" applyBorder="1" applyAlignment="1" applyProtection="1">
      <alignment vertical="center"/>
      <protection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Fill="1" applyBorder="1" applyAlignment="1" applyProtection="1">
      <alignment horizontal="center" vertical="center" wrapText="1"/>
      <protection locked="0"/>
    </xf>
    <xf numFmtId="0" fontId="67" fillId="25" borderId="25" xfId="0" applyFont="1" applyFill="1" applyBorder="1" applyAlignment="1" applyProtection="1">
      <alignment horizontal="center" vertical="center" wrapText="1"/>
      <protection/>
    </xf>
    <xf numFmtId="1" fontId="3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2" xfId="54" applyFont="1" applyFill="1" applyBorder="1" applyAlignment="1" applyProtection="1">
      <alignment horizontal="justify" vertical="center" wrapText="1"/>
      <protection/>
    </xf>
    <xf numFmtId="0" fontId="38" fillId="29" borderId="18" xfId="54" applyFont="1" applyFill="1" applyBorder="1" applyAlignment="1" applyProtection="1">
      <alignment horizontal="center" vertical="center" wrapText="1"/>
      <protection/>
    </xf>
    <xf numFmtId="0" fontId="38" fillId="29" borderId="24" xfId="54" applyFont="1" applyFill="1" applyBorder="1" applyAlignment="1" applyProtection="1">
      <alignment horizontal="center" vertical="center" wrapText="1"/>
      <protection locked="0"/>
    </xf>
    <xf numFmtId="1" fontId="39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26" borderId="0" xfId="0" applyFont="1" applyFill="1" applyAlignment="1" applyProtection="1">
      <alignment vertical="center"/>
      <protection/>
    </xf>
    <xf numFmtId="9" fontId="0" fillId="0" borderId="0" xfId="56" applyFont="1" applyAlignment="1" applyProtection="1">
      <alignment/>
      <protection locked="0"/>
    </xf>
    <xf numFmtId="9" fontId="3" fillId="24" borderId="30" xfId="56" applyFont="1" applyFill="1" applyBorder="1" applyAlignment="1" applyProtection="1">
      <alignment/>
      <protection/>
    </xf>
    <xf numFmtId="0" fontId="0" fillId="30" borderId="27" xfId="54" applyFont="1" applyFill="1" applyBorder="1" applyAlignment="1" applyProtection="1">
      <alignment horizontal="center" vertical="center" wrapText="1"/>
      <protection/>
    </xf>
    <xf numFmtId="0" fontId="39" fillId="30" borderId="27" xfId="0" applyFont="1" applyFill="1" applyBorder="1" applyAlignment="1" applyProtection="1">
      <alignment horizontal="center" vertical="center" wrapText="1"/>
      <protection/>
    </xf>
    <xf numFmtId="0" fontId="26" fillId="30" borderId="27" xfId="0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1" fontId="2" fillId="28" borderId="18" xfId="56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3" fillId="24" borderId="30" xfId="0" applyNumberFormat="1" applyFont="1" applyFill="1" applyBorder="1" applyAlignment="1" applyProtection="1">
      <alignment/>
      <protection/>
    </xf>
    <xf numFmtId="0" fontId="38" fillId="31" borderId="24" xfId="0" applyFont="1" applyFill="1" applyBorder="1" applyAlignment="1" applyProtection="1">
      <alignment horizontal="center" vertical="center" wrapText="1"/>
      <protection/>
    </xf>
    <xf numFmtId="0" fontId="38" fillId="31" borderId="18" xfId="0" applyFont="1" applyFill="1" applyBorder="1" applyAlignment="1" applyProtection="1">
      <alignment horizontal="center" vertical="center" wrapText="1"/>
      <protection/>
    </xf>
    <xf numFmtId="0" fontId="2" fillId="31" borderId="25" xfId="0" applyFont="1" applyFill="1" applyBorder="1" applyAlignment="1" applyProtection="1">
      <alignment horizontal="center" vertical="center" wrapText="1"/>
      <protection/>
    </xf>
    <xf numFmtId="1" fontId="38" fillId="31" borderId="24" xfId="0" applyNumberFormat="1" applyFont="1" applyFill="1" applyBorder="1" applyAlignment="1" applyProtection="1">
      <alignment horizontal="center" vertical="center" wrapText="1"/>
      <protection/>
    </xf>
    <xf numFmtId="1" fontId="38" fillId="31" borderId="18" xfId="0" applyNumberFormat="1" applyFont="1" applyFill="1" applyBorder="1" applyAlignment="1" applyProtection="1">
      <alignment horizontal="center" vertical="center" wrapText="1"/>
      <protection/>
    </xf>
    <xf numFmtId="184" fontId="39" fillId="30" borderId="27" xfId="0" applyNumberFormat="1" applyFont="1" applyFill="1" applyBorder="1" applyAlignment="1" applyProtection="1">
      <alignment horizontal="center" vertical="center" wrapText="1"/>
      <protection/>
    </xf>
    <xf numFmtId="9" fontId="2" fillId="27" borderId="19" xfId="56" applyNumberFormat="1" applyFont="1" applyFill="1" applyBorder="1" applyAlignment="1" applyProtection="1">
      <alignment horizontal="center"/>
      <protection/>
    </xf>
    <xf numFmtId="9" fontId="64" fillId="24" borderId="0" xfId="56" applyFont="1" applyFill="1" applyAlignment="1" applyProtection="1">
      <alignment/>
      <protection/>
    </xf>
    <xf numFmtId="0" fontId="38" fillId="31" borderId="35" xfId="54" applyFont="1" applyFill="1" applyBorder="1" applyAlignment="1" applyProtection="1">
      <alignment horizontal="center" vertical="center" wrapText="1"/>
      <protection locked="0"/>
    </xf>
    <xf numFmtId="0" fontId="38" fillId="31" borderId="36" xfId="54" applyFont="1" applyFill="1" applyBorder="1" applyAlignment="1" applyProtection="1">
      <alignment horizontal="center" vertical="center" wrapText="1"/>
      <protection locked="0"/>
    </xf>
    <xf numFmtId="1" fontId="43" fillId="32" borderId="37" xfId="0" applyNumberFormat="1" applyFont="1" applyFill="1" applyBorder="1" applyAlignment="1">
      <alignment horizontal="center" vertical="center" wrapText="1"/>
    </xf>
    <xf numFmtId="0" fontId="43" fillId="32" borderId="24" xfId="54" applyFont="1" applyFill="1" applyBorder="1" applyAlignment="1" applyProtection="1">
      <alignment horizontal="center" vertical="center" wrapText="1"/>
      <protection locked="0"/>
    </xf>
    <xf numFmtId="0" fontId="43" fillId="32" borderId="38" xfId="0" applyFont="1" applyFill="1" applyBorder="1" applyAlignment="1">
      <alignment horizontal="center" vertical="center" wrapText="1"/>
    </xf>
    <xf numFmtId="0" fontId="43" fillId="32" borderId="18" xfId="54" applyFont="1" applyFill="1" applyBorder="1" applyAlignment="1" applyProtection="1">
      <alignment horizontal="center" vertical="center" wrapText="1"/>
      <protection locked="0"/>
    </xf>
    <xf numFmtId="0" fontId="38" fillId="32" borderId="24" xfId="54" applyFont="1" applyFill="1" applyBorder="1" applyAlignment="1" applyProtection="1">
      <alignment horizontal="center" vertical="center" wrapText="1"/>
      <protection/>
    </xf>
    <xf numFmtId="0" fontId="38" fillId="32" borderId="18" xfId="54" applyFont="1" applyFill="1" applyBorder="1" applyAlignment="1" applyProtection="1">
      <alignment horizontal="center" vertical="center" wrapText="1"/>
      <protection/>
    </xf>
    <xf numFmtId="0" fontId="38" fillId="32" borderId="24" xfId="54" applyFont="1" applyFill="1" applyBorder="1" applyAlignment="1" applyProtection="1">
      <alignment horizontal="center" vertical="center" wrapText="1"/>
      <protection locked="0"/>
    </xf>
    <xf numFmtId="0" fontId="38" fillId="32" borderId="18" xfId="54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8" fillId="18" borderId="13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44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 wrapText="1"/>
    </xf>
    <xf numFmtId="0" fontId="8" fillId="18" borderId="4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distributed"/>
    </xf>
    <xf numFmtId="0" fontId="3" fillId="18" borderId="26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31" xfId="0" applyFont="1" applyFill="1" applyBorder="1" applyAlignment="1">
      <alignment horizontal="center" vertical="distributed"/>
    </xf>
    <xf numFmtId="0" fontId="0" fillId="24" borderId="3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justify" vertical="justify" wrapText="1"/>
    </xf>
    <xf numFmtId="0" fontId="2" fillId="24" borderId="26" xfId="0" applyFont="1" applyFill="1" applyBorder="1" applyAlignment="1">
      <alignment horizontal="justify" vertical="justify" wrapText="1"/>
    </xf>
    <xf numFmtId="0" fontId="2" fillId="24" borderId="31" xfId="0" applyFont="1" applyFill="1" applyBorder="1" applyAlignment="1">
      <alignment horizontal="justify" vertical="justify" wrapText="1"/>
    </xf>
    <xf numFmtId="0" fontId="3" fillId="0" borderId="12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26" xfId="0" applyFont="1" applyFill="1" applyBorder="1" applyAlignment="1">
      <alignment horizontal="center"/>
    </xf>
    <xf numFmtId="0" fontId="3" fillId="18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18" borderId="47" xfId="0" applyFont="1" applyFill="1" applyBorder="1" applyAlignment="1">
      <alignment horizontal="center"/>
    </xf>
    <xf numFmtId="0" fontId="3" fillId="18" borderId="48" xfId="0" applyFont="1" applyFill="1" applyBorder="1" applyAlignment="1">
      <alignment horizontal="center"/>
    </xf>
    <xf numFmtId="0" fontId="3" fillId="18" borderId="49" xfId="0" applyFont="1" applyFill="1" applyBorder="1" applyAlignment="1">
      <alignment horizontal="center"/>
    </xf>
    <xf numFmtId="0" fontId="3" fillId="18" borderId="50" xfId="0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18" borderId="32" xfId="0" applyFont="1" applyFill="1" applyBorder="1" applyAlignment="1">
      <alignment horizontal="center"/>
    </xf>
    <xf numFmtId="0" fontId="3" fillId="18" borderId="51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/>
    </xf>
    <xf numFmtId="0" fontId="2" fillId="24" borderId="53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0" fontId="2" fillId="24" borderId="56" xfId="0" applyFont="1" applyFill="1" applyBorder="1" applyAlignment="1">
      <alignment horizontal="center"/>
    </xf>
    <xf numFmtId="0" fontId="2" fillId="24" borderId="57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58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0" fontId="3" fillId="18" borderId="61" xfId="0" applyFont="1" applyFill="1" applyBorder="1" applyAlignment="1">
      <alignment horizontal="left" vertical="center" wrapText="1"/>
    </xf>
    <xf numFmtId="0" fontId="3" fillId="18" borderId="6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0" fillId="24" borderId="30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4" borderId="10" xfId="0" applyFont="1" applyFill="1" applyBorder="1" applyAlignment="1">
      <alignment vertical="top" wrapText="1"/>
    </xf>
    <xf numFmtId="0" fontId="0" fillId="24" borderId="26" xfId="0" applyFont="1" applyFill="1" applyBorder="1" applyAlignment="1">
      <alignment vertical="top" wrapText="1"/>
    </xf>
    <xf numFmtId="0" fontId="0" fillId="24" borderId="3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5" fillId="0" borderId="66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25" fillId="0" borderId="70" xfId="0" applyFont="1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72" xfId="0" applyBorder="1" applyAlignment="1">
      <alignment horizontal="left"/>
    </xf>
    <xf numFmtId="0" fontId="26" fillId="0" borderId="73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27" fillId="0" borderId="0" xfId="0" applyFont="1" applyAlignment="1">
      <alignment horizont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 wrapText="1"/>
      <protection/>
    </xf>
    <xf numFmtId="9" fontId="0" fillId="0" borderId="48" xfId="0" applyNumberFormat="1" applyBorder="1" applyAlignment="1" applyProtection="1">
      <alignment horizontal="center" vertical="center" wrapText="1"/>
      <protection locked="0"/>
    </xf>
    <xf numFmtId="9" fontId="0" fillId="0" borderId="85" xfId="0" applyNumberForma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justify" vertical="center"/>
      <protection locked="0"/>
    </xf>
    <xf numFmtId="0" fontId="0" fillId="0" borderId="86" xfId="0" applyBorder="1" applyAlignment="1" applyProtection="1">
      <alignment horizontal="justify" vertical="center"/>
      <protection locked="0"/>
    </xf>
    <xf numFmtId="0" fontId="0" fillId="0" borderId="87" xfId="0" applyBorder="1" applyAlignment="1" applyProtection="1">
      <alignment horizontal="justify" vertical="center"/>
      <protection locked="0"/>
    </xf>
    <xf numFmtId="0" fontId="0" fillId="0" borderId="30" xfId="0" applyBorder="1" applyAlignment="1" applyProtection="1">
      <alignment horizontal="justify" vertical="center"/>
      <protection locked="0"/>
    </xf>
    <xf numFmtId="0" fontId="0" fillId="0" borderId="88" xfId="0" applyBorder="1" applyAlignment="1" applyProtection="1">
      <alignment horizontal="justify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9" fontId="2" fillId="24" borderId="10" xfId="0" applyNumberFormat="1" applyFont="1" applyFill="1" applyBorder="1" applyAlignment="1">
      <alignment horizontal="center" wrapText="1"/>
    </xf>
    <xf numFmtId="0" fontId="37" fillId="0" borderId="44" xfId="54" applyFont="1" applyFill="1" applyBorder="1" applyAlignment="1" applyProtection="1">
      <alignment horizontal="left" vertical="center" wrapText="1"/>
      <protection locked="0"/>
    </xf>
    <xf numFmtId="0" fontId="37" fillId="0" borderId="30" xfId="54" applyFont="1" applyFill="1" applyBorder="1" applyAlignment="1" applyProtection="1">
      <alignment horizontal="left" vertical="center" wrapText="1"/>
      <protection locked="0"/>
    </xf>
    <xf numFmtId="0" fontId="37" fillId="0" borderId="45" xfId="54" applyFont="1" applyFill="1" applyBorder="1" applyAlignment="1" applyProtection="1">
      <alignment horizontal="left" vertical="center" wrapText="1"/>
      <protection locked="0"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" fillId="24" borderId="26" xfId="54" applyFont="1" applyFill="1" applyBorder="1" applyAlignment="1" applyProtection="1">
      <alignment horizontal="center" vertical="center"/>
      <protection locked="0"/>
    </xf>
    <xf numFmtId="0" fontId="2" fillId="24" borderId="31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 wrapText="1"/>
      <protection locked="0"/>
    </xf>
    <xf numFmtId="0" fontId="2" fillId="0" borderId="31" xfId="54" applyFont="1" applyFill="1" applyBorder="1" applyAlignment="1" applyProtection="1">
      <alignment horizontal="center" vertical="center" wrapText="1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30" xfId="0" applyFont="1" applyFill="1" applyBorder="1" applyAlignment="1" applyProtection="1">
      <alignment horizontal="center" vertical="center"/>
      <protection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3" fillId="18" borderId="61" xfId="0" applyFont="1" applyFill="1" applyBorder="1" applyAlignment="1" applyProtection="1">
      <alignment horizontal="left" vertical="center" wrapText="1"/>
      <protection locked="0"/>
    </xf>
    <xf numFmtId="0" fontId="3" fillId="18" borderId="89" xfId="0" applyFont="1" applyFill="1" applyBorder="1" applyAlignment="1" applyProtection="1">
      <alignment horizontal="left" vertical="center" wrapText="1"/>
      <protection locked="0"/>
    </xf>
    <xf numFmtId="0" fontId="3" fillId="18" borderId="62" xfId="0" applyFont="1" applyFill="1" applyBorder="1" applyAlignment="1" applyProtection="1">
      <alignment horizontal="left" vertical="center" wrapText="1"/>
      <protection locked="0"/>
    </xf>
    <xf numFmtId="0" fontId="2" fillId="26" borderId="13" xfId="54" applyFont="1" applyFill="1" applyBorder="1" applyAlignment="1" applyProtection="1">
      <alignment horizontal="left" vertical="top" wrapText="1"/>
      <protection locked="0"/>
    </xf>
    <xf numFmtId="0" fontId="2" fillId="26" borderId="12" xfId="54" applyFont="1" applyFill="1" applyBorder="1" applyAlignment="1" applyProtection="1">
      <alignment horizontal="left" vertical="top" wrapText="1"/>
      <protection locked="0"/>
    </xf>
    <xf numFmtId="0" fontId="2" fillId="26" borderId="14" xfId="54" applyFont="1" applyFill="1" applyBorder="1" applyAlignment="1" applyProtection="1">
      <alignment horizontal="left" vertical="top" wrapText="1"/>
      <protection locked="0"/>
    </xf>
    <xf numFmtId="0" fontId="37" fillId="26" borderId="44" xfId="54" applyFont="1" applyFill="1" applyBorder="1" applyAlignment="1" applyProtection="1">
      <alignment horizontal="justify" vertical="center" wrapText="1"/>
      <protection/>
    </xf>
    <xf numFmtId="0" fontId="37" fillId="26" borderId="30" xfId="54" applyFont="1" applyFill="1" applyBorder="1" applyAlignment="1" applyProtection="1">
      <alignment horizontal="justify" vertical="center" wrapText="1"/>
      <protection/>
    </xf>
    <xf numFmtId="0" fontId="37" fillId="26" borderId="45" xfId="54" applyFont="1" applyFill="1" applyBorder="1" applyAlignment="1" applyProtection="1">
      <alignment horizontal="justify" vertical="center" wrapText="1"/>
      <protection/>
    </xf>
    <xf numFmtId="0" fontId="2" fillId="26" borderId="13" xfId="54" applyFont="1" applyFill="1" applyBorder="1" applyAlignment="1" applyProtection="1">
      <alignment horizontal="justify" vertical="center" wrapText="1"/>
      <protection locked="0"/>
    </xf>
    <xf numFmtId="0" fontId="2" fillId="26" borderId="12" xfId="54" applyFont="1" applyFill="1" applyBorder="1" applyAlignment="1" applyProtection="1">
      <alignment horizontal="justify" vertical="center" wrapText="1"/>
      <protection locked="0"/>
    </xf>
    <xf numFmtId="0" fontId="2" fillId="26" borderId="14" xfId="54" applyFont="1" applyFill="1" applyBorder="1" applyAlignment="1" applyProtection="1">
      <alignment horizontal="justify" vertical="center" wrapText="1"/>
      <protection locked="0"/>
    </xf>
    <xf numFmtId="0" fontId="37" fillId="0" borderId="44" xfId="54" applyFont="1" applyFill="1" applyBorder="1" applyAlignment="1" applyProtection="1">
      <alignment horizontal="justify" vertical="center" wrapText="1"/>
      <protection locked="0"/>
    </xf>
    <xf numFmtId="0" fontId="37" fillId="0" borderId="30" xfId="54" applyFont="1" applyFill="1" applyBorder="1" applyAlignment="1" applyProtection="1">
      <alignment horizontal="justify" vertical="center" wrapText="1"/>
      <protection locked="0"/>
    </xf>
    <xf numFmtId="0" fontId="37" fillId="0" borderId="45" xfId="54" applyFont="1" applyFill="1" applyBorder="1" applyAlignment="1" applyProtection="1">
      <alignment horizontal="justify" vertical="center" wrapText="1"/>
      <protection locked="0"/>
    </xf>
    <xf numFmtId="0" fontId="3" fillId="24" borderId="18" xfId="0" applyFont="1" applyFill="1" applyBorder="1" applyAlignment="1" applyProtection="1">
      <alignment horizontal="center" wrapText="1"/>
      <protection/>
    </xf>
    <xf numFmtId="0" fontId="3" fillId="24" borderId="19" xfId="0" applyFont="1" applyFill="1" applyBorder="1" applyAlignment="1" applyProtection="1">
      <alignment horizontal="center" wrapText="1"/>
      <protection/>
    </xf>
    <xf numFmtId="0" fontId="41" fillId="18" borderId="10" xfId="0" applyFont="1" applyFill="1" applyBorder="1" applyAlignment="1" applyProtection="1">
      <alignment horizontal="center"/>
      <protection/>
    </xf>
    <xf numFmtId="0" fontId="41" fillId="18" borderId="26" xfId="0" applyFont="1" applyFill="1" applyBorder="1" applyAlignment="1" applyProtection="1">
      <alignment horizontal="center"/>
      <protection/>
    </xf>
    <xf numFmtId="0" fontId="41" fillId="18" borderId="31" xfId="0" applyFont="1" applyFill="1" applyBorder="1" applyAlignment="1" applyProtection="1">
      <alignment horizontal="center"/>
      <protection/>
    </xf>
    <xf numFmtId="0" fontId="3" fillId="18" borderId="61" xfId="54" applyFont="1" applyFill="1" applyBorder="1" applyAlignment="1" applyProtection="1">
      <alignment horizontal="left" vertical="center" wrapText="1"/>
      <protection/>
    </xf>
    <xf numFmtId="0" fontId="3" fillId="18" borderId="62" xfId="54" applyFont="1" applyFill="1" applyBorder="1" applyAlignment="1" applyProtection="1">
      <alignment horizontal="left" vertical="center" wrapText="1"/>
      <protection/>
    </xf>
    <xf numFmtId="0" fontId="41" fillId="18" borderId="10" xfId="0" applyFont="1" applyFill="1" applyBorder="1" applyAlignment="1" applyProtection="1">
      <alignment horizontal="center" vertical="center"/>
      <protection/>
    </xf>
    <xf numFmtId="0" fontId="41" fillId="18" borderId="26" xfId="0" applyFont="1" applyFill="1" applyBorder="1" applyAlignment="1" applyProtection="1">
      <alignment horizontal="center" vertical="center"/>
      <protection/>
    </xf>
    <xf numFmtId="0" fontId="41" fillId="18" borderId="31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wrapText="1"/>
      <protection/>
    </xf>
    <xf numFmtId="0" fontId="2" fillId="24" borderId="42" xfId="0" applyFont="1" applyFill="1" applyBorder="1" applyAlignment="1" applyProtection="1">
      <alignment horizontal="center" wrapText="1"/>
      <protection/>
    </xf>
    <xf numFmtId="0" fontId="0" fillId="24" borderId="29" xfId="54" applyFont="1" applyFill="1" applyBorder="1" applyAlignment="1" applyProtection="1">
      <alignment horizontal="center" vertical="center"/>
      <protection/>
    </xf>
    <xf numFmtId="0" fontId="0" fillId="24" borderId="90" xfId="54" applyFont="1" applyFill="1" applyBorder="1" applyAlignment="1" applyProtection="1">
      <alignment horizontal="center" vertical="center"/>
      <protection/>
    </xf>
    <xf numFmtId="0" fontId="0" fillId="24" borderId="35" xfId="54" applyFont="1" applyFill="1" applyBorder="1" applyAlignment="1" applyProtection="1">
      <alignment horizontal="center" vertical="center"/>
      <protection/>
    </xf>
    <xf numFmtId="0" fontId="0" fillId="24" borderId="29" xfId="54" applyFont="1" applyFill="1" applyBorder="1" applyAlignment="1" applyProtection="1">
      <alignment vertical="center" wrapText="1"/>
      <protection/>
    </xf>
    <xf numFmtId="0" fontId="0" fillId="24" borderId="90" xfId="54" applyFont="1" applyFill="1" applyBorder="1" applyAlignment="1" applyProtection="1">
      <alignment vertical="center" wrapText="1"/>
      <protection/>
    </xf>
    <xf numFmtId="0" fontId="0" fillId="24" borderId="91" xfId="54" applyFont="1" applyFill="1" applyBorder="1" applyAlignment="1" applyProtection="1">
      <alignment vertical="center" wrapText="1"/>
      <protection/>
    </xf>
    <xf numFmtId="0" fontId="0" fillId="24" borderId="52" xfId="54" applyFont="1" applyFill="1" applyBorder="1" applyAlignment="1" applyProtection="1">
      <alignment horizontal="center" vertical="center"/>
      <protection/>
    </xf>
    <xf numFmtId="0" fontId="0" fillId="24" borderId="53" xfId="54" applyFont="1" applyFill="1" applyBorder="1" applyAlignment="1" applyProtection="1">
      <alignment horizontal="center" vertical="center"/>
      <protection/>
    </xf>
    <xf numFmtId="0" fontId="0" fillId="24" borderId="54" xfId="54" applyFont="1" applyFill="1" applyBorder="1" applyAlignment="1" applyProtection="1">
      <alignment horizontal="center" vertical="center"/>
      <protection/>
    </xf>
    <xf numFmtId="0" fontId="0" fillId="24" borderId="56" xfId="54" applyFont="1" applyFill="1" applyBorder="1" applyAlignment="1" applyProtection="1">
      <alignment horizontal="center" vertical="center"/>
      <protection/>
    </xf>
    <xf numFmtId="0" fontId="0" fillId="24" borderId="57" xfId="54" applyFont="1" applyFill="1" applyBorder="1" applyAlignment="1" applyProtection="1">
      <alignment horizontal="center" vertical="center"/>
      <protection/>
    </xf>
    <xf numFmtId="0" fontId="0" fillId="24" borderId="43" xfId="54" applyFont="1" applyFill="1" applyBorder="1" applyAlignment="1" applyProtection="1">
      <alignment horizontal="center" vertical="center"/>
      <protection/>
    </xf>
    <xf numFmtId="0" fontId="0" fillId="24" borderId="52" xfId="54" applyFont="1" applyFill="1" applyBorder="1" applyAlignment="1" applyProtection="1">
      <alignment vertical="center" wrapText="1"/>
      <protection/>
    </xf>
    <xf numFmtId="0" fontId="0" fillId="24" borderId="53" xfId="54" applyFont="1" applyFill="1" applyBorder="1" applyAlignment="1" applyProtection="1">
      <alignment vertical="center" wrapText="1"/>
      <protection/>
    </xf>
    <xf numFmtId="0" fontId="0" fillId="24" borderId="55" xfId="54" applyFont="1" applyFill="1" applyBorder="1" applyAlignment="1" applyProtection="1">
      <alignment vertical="center" wrapText="1"/>
      <protection/>
    </xf>
    <xf numFmtId="0" fontId="3" fillId="24" borderId="13" xfId="54" applyFont="1" applyFill="1" applyBorder="1" applyAlignment="1" applyProtection="1">
      <alignment horizontal="center"/>
      <protection/>
    </xf>
    <xf numFmtId="0" fontId="3" fillId="24" borderId="12" xfId="54" applyFont="1" applyFill="1" applyBorder="1" applyAlignment="1" applyProtection="1">
      <alignment horizontal="center"/>
      <protection/>
    </xf>
    <xf numFmtId="0" fontId="3" fillId="24" borderId="14" xfId="54" applyFont="1" applyFill="1" applyBorder="1" applyAlignment="1" applyProtection="1">
      <alignment horizontal="center"/>
      <protection/>
    </xf>
    <xf numFmtId="0" fontId="2" fillId="24" borderId="10" xfId="54" applyFont="1" applyFill="1" applyBorder="1" applyAlignment="1" applyProtection="1">
      <alignment horizontal="center"/>
      <protection/>
    </xf>
    <xf numFmtId="0" fontId="2" fillId="24" borderId="26" xfId="54" applyFont="1" applyFill="1" applyBorder="1" applyAlignment="1" applyProtection="1">
      <alignment horizontal="center"/>
      <protection/>
    </xf>
    <xf numFmtId="0" fontId="2" fillId="24" borderId="31" xfId="54" applyFont="1" applyFill="1" applyBorder="1" applyAlignment="1" applyProtection="1">
      <alignment horizontal="center"/>
      <protection/>
    </xf>
    <xf numFmtId="0" fontId="3" fillId="18" borderId="47" xfId="0" applyFont="1" applyFill="1" applyBorder="1" applyAlignment="1" applyProtection="1">
      <alignment horizontal="center"/>
      <protection/>
    </xf>
    <xf numFmtId="0" fontId="3" fillId="18" borderId="48" xfId="0" applyFont="1" applyFill="1" applyBorder="1" applyAlignment="1" applyProtection="1">
      <alignment horizontal="center"/>
      <protection/>
    </xf>
    <xf numFmtId="0" fontId="3" fillId="18" borderId="49" xfId="0" applyFont="1" applyFill="1" applyBorder="1" applyAlignment="1" applyProtection="1">
      <alignment horizontal="center"/>
      <protection/>
    </xf>
    <xf numFmtId="0" fontId="3" fillId="18" borderId="50" xfId="0" applyFont="1" applyFill="1" applyBorder="1" applyAlignment="1" applyProtection="1">
      <alignment horizontal="center"/>
      <protection/>
    </xf>
    <xf numFmtId="0" fontId="3" fillId="0" borderId="13" xfId="54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 applyProtection="1">
      <alignment horizontal="center"/>
      <protection/>
    </xf>
    <xf numFmtId="0" fontId="3" fillId="24" borderId="10" xfId="54" applyFont="1" applyFill="1" applyBorder="1" applyAlignment="1" applyProtection="1">
      <alignment horizontal="center"/>
      <protection/>
    </xf>
    <xf numFmtId="0" fontId="3" fillId="24" borderId="26" xfId="54" applyFont="1" applyFill="1" applyBorder="1" applyAlignment="1" applyProtection="1">
      <alignment horizontal="center"/>
      <protection/>
    </xf>
    <xf numFmtId="0" fontId="3" fillId="24" borderId="31" xfId="54" applyFont="1" applyFill="1" applyBorder="1" applyAlignment="1" applyProtection="1">
      <alignment horizontal="center"/>
      <protection/>
    </xf>
    <xf numFmtId="0" fontId="2" fillId="24" borderId="10" xfId="54" applyFont="1" applyFill="1" applyBorder="1" applyAlignment="1" applyProtection="1">
      <alignment horizontal="center" wrapText="1"/>
      <protection/>
    </xf>
    <xf numFmtId="0" fontId="2" fillId="0" borderId="10" xfId="54" applyFont="1" applyFill="1" applyBorder="1" applyAlignment="1" applyProtection="1">
      <alignment horizontal="justify" vertical="center" wrapText="1"/>
      <protection/>
    </xf>
    <xf numFmtId="0" fontId="66" fillId="0" borderId="26" xfId="54" applyFont="1" applyFill="1" applyBorder="1" applyAlignment="1" applyProtection="1">
      <alignment horizontal="justify" vertical="center"/>
      <protection/>
    </xf>
    <xf numFmtId="0" fontId="66" fillId="0" borderId="31" xfId="54" applyFont="1" applyFill="1" applyBorder="1" applyAlignment="1" applyProtection="1">
      <alignment horizontal="justify" vertical="center"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24" borderId="31" xfId="0" applyFont="1" applyFill="1" applyBorder="1" applyAlignment="1" applyProtection="1">
      <alignment horizontal="center"/>
      <protection/>
    </xf>
    <xf numFmtId="9" fontId="68" fillId="24" borderId="10" xfId="0" applyNumberFormat="1" applyFont="1" applyFill="1" applyBorder="1" applyAlignment="1" applyProtection="1">
      <alignment horizontal="center" wrapText="1"/>
      <protection/>
    </xf>
    <xf numFmtId="0" fontId="68" fillId="24" borderId="26" xfId="0" applyFont="1" applyFill="1" applyBorder="1" applyAlignment="1" applyProtection="1">
      <alignment horizontal="center" wrapText="1"/>
      <protection/>
    </xf>
    <xf numFmtId="0" fontId="68" fillId="24" borderId="31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19" borderId="2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26" xfId="0" applyFont="1" applyFill="1" applyBorder="1" applyAlignment="1" applyProtection="1">
      <alignment horizontal="center" vertical="center" wrapText="1"/>
      <protection/>
    </xf>
    <xf numFmtId="0" fontId="40" fillId="0" borderId="3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 horizontal="center" vertical="center"/>
      <protection/>
    </xf>
    <xf numFmtId="0" fontId="3" fillId="18" borderId="26" xfId="0" applyFont="1" applyFill="1" applyBorder="1" applyAlignment="1" applyProtection="1">
      <alignment horizontal="center" vertical="center"/>
      <protection/>
    </xf>
    <xf numFmtId="0" fontId="3" fillId="18" borderId="3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40" fillId="24" borderId="10" xfId="54" applyFont="1" applyFill="1" applyBorder="1" applyAlignment="1" applyProtection="1">
      <alignment horizontal="center" vertical="center" wrapText="1"/>
      <protection/>
    </xf>
    <xf numFmtId="0" fontId="40" fillId="24" borderId="26" xfId="54" applyFont="1" applyFill="1" applyBorder="1" applyAlignment="1" applyProtection="1">
      <alignment horizontal="center" vertical="center"/>
      <protection/>
    </xf>
    <xf numFmtId="0" fontId="40" fillId="24" borderId="31" xfId="54" applyFont="1" applyFill="1" applyBorder="1" applyAlignment="1" applyProtection="1">
      <alignment horizontal="center" vertical="center"/>
      <protection/>
    </xf>
    <xf numFmtId="0" fontId="40" fillId="24" borderId="26" xfId="54" applyFont="1" applyFill="1" applyBorder="1" applyAlignment="1" applyProtection="1">
      <alignment horizontal="center"/>
      <protection/>
    </xf>
    <xf numFmtId="0" fontId="40" fillId="24" borderId="31" xfId="54" applyFont="1" applyFill="1" applyBorder="1" applyAlignment="1" applyProtection="1">
      <alignment horizontal="center"/>
      <protection/>
    </xf>
    <xf numFmtId="0" fontId="40" fillId="0" borderId="10" xfId="54" applyFont="1" applyFill="1" applyBorder="1" applyAlignment="1" applyProtection="1">
      <alignment horizontal="center" vertical="center"/>
      <protection/>
    </xf>
    <xf numFmtId="0" fontId="40" fillId="0" borderId="26" xfId="54" applyFont="1" applyFill="1" applyBorder="1" applyAlignment="1" applyProtection="1">
      <alignment horizontal="center" vertical="center"/>
      <protection/>
    </xf>
    <xf numFmtId="0" fontId="40" fillId="0" borderId="31" xfId="54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justify" vertical="center" wrapText="1"/>
      <protection/>
    </xf>
    <xf numFmtId="0" fontId="43" fillId="0" borderId="26" xfId="0" applyFont="1" applyFill="1" applyBorder="1" applyAlignment="1" applyProtection="1">
      <alignment horizontal="justify" vertical="center" wrapText="1"/>
      <protection/>
    </xf>
    <xf numFmtId="0" fontId="43" fillId="0" borderId="31" xfId="0" applyFont="1" applyFill="1" applyBorder="1" applyAlignment="1" applyProtection="1">
      <alignment horizontal="justify" vertical="center" wrapText="1"/>
      <protection/>
    </xf>
    <xf numFmtId="0" fontId="8" fillId="18" borderId="13" xfId="0" applyFont="1" applyFill="1" applyBorder="1" applyAlignment="1" applyProtection="1">
      <alignment horizontal="center" vertical="center" wrapText="1"/>
      <protection/>
    </xf>
    <xf numFmtId="0" fontId="8" fillId="18" borderId="12" xfId="0" applyFont="1" applyFill="1" applyBorder="1" applyAlignment="1" applyProtection="1">
      <alignment horizontal="center" vertical="center" wrapText="1"/>
      <protection/>
    </xf>
    <xf numFmtId="0" fontId="8" fillId="18" borderId="14" xfId="0" applyFont="1" applyFill="1" applyBorder="1" applyAlignment="1" applyProtection="1">
      <alignment horizontal="center" vertical="center" wrapText="1"/>
      <protection/>
    </xf>
    <xf numFmtId="0" fontId="8" fillId="18" borderId="44" xfId="0" applyFont="1" applyFill="1" applyBorder="1" applyAlignment="1" applyProtection="1">
      <alignment horizontal="center" vertical="center" wrapText="1"/>
      <protection/>
    </xf>
    <xf numFmtId="0" fontId="8" fillId="18" borderId="30" xfId="0" applyFont="1" applyFill="1" applyBorder="1" applyAlignment="1" applyProtection="1">
      <alignment horizontal="center" vertical="center" wrapText="1"/>
      <protection/>
    </xf>
    <xf numFmtId="0" fontId="8" fillId="18" borderId="45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0" fontId="40" fillId="0" borderId="10" xfId="54" applyFont="1" applyFill="1" applyBorder="1" applyAlignment="1" applyProtection="1">
      <alignment horizontal="center" vertical="distributed"/>
      <protection/>
    </xf>
    <xf numFmtId="0" fontId="40" fillId="0" borderId="26" xfId="54" applyFont="1" applyFill="1" applyBorder="1" applyAlignment="1" applyProtection="1">
      <alignment horizontal="center" vertical="distributed"/>
      <protection/>
    </xf>
    <xf numFmtId="0" fontId="40" fillId="0" borderId="31" xfId="54" applyFont="1" applyFill="1" applyBorder="1" applyAlignment="1" applyProtection="1">
      <alignment horizontal="center" vertical="distributed"/>
      <protection/>
    </xf>
    <xf numFmtId="0" fontId="3" fillId="18" borderId="10" xfId="54" applyFont="1" applyFill="1" applyBorder="1" applyAlignment="1" applyProtection="1">
      <alignment horizontal="center" vertical="distributed"/>
      <protection/>
    </xf>
    <xf numFmtId="0" fontId="3" fillId="18" borderId="26" xfId="54" applyFont="1" applyFill="1" applyBorder="1" applyAlignment="1" applyProtection="1">
      <alignment horizontal="center" vertical="distributed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0" fillId="0" borderId="26" xfId="0" applyFont="1" applyFill="1" applyBorder="1" applyAlignment="1" applyProtection="1">
      <alignment horizontal="center" vertical="center"/>
      <protection/>
    </xf>
    <xf numFmtId="0" fontId="40" fillId="0" borderId="31" xfId="0" applyFont="1" applyFill="1" applyBorder="1" applyAlignment="1" applyProtection="1">
      <alignment horizontal="center" vertical="center"/>
      <protection/>
    </xf>
    <xf numFmtId="0" fontId="0" fillId="24" borderId="33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46" xfId="54" applyFont="1" applyFill="1" applyBorder="1" applyAlignment="1" applyProtection="1">
      <alignment horizont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4" fillId="0" borderId="40" xfId="0" applyFont="1" applyFill="1" applyBorder="1" applyAlignment="1" applyProtection="1">
      <alignment horizontal="center" vertical="center"/>
      <protection/>
    </xf>
    <xf numFmtId="0" fontId="34" fillId="0" borderId="41" xfId="0" applyFont="1" applyFill="1" applyBorder="1" applyAlignment="1" applyProtection="1">
      <alignment horizontal="center" vertical="center"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35" xfId="0" applyFont="1" applyFill="1" applyBorder="1" applyAlignment="1" applyProtection="1">
      <alignment vertical="center"/>
      <protection/>
    </xf>
    <xf numFmtId="0" fontId="36" fillId="0" borderId="24" xfId="0" applyFont="1" applyFill="1" applyBorder="1" applyAlignment="1" applyProtection="1">
      <alignment vertical="center"/>
      <protection/>
    </xf>
    <xf numFmtId="0" fontId="36" fillId="0" borderId="20" xfId="0" applyFont="1" applyFill="1" applyBorder="1" applyAlignment="1" applyProtection="1">
      <alignment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0" fontId="35" fillId="0" borderId="27" xfId="0" applyFont="1" applyFill="1" applyBorder="1" applyAlignment="1" applyProtection="1">
      <alignment horizontal="center" vertical="center"/>
      <protection/>
    </xf>
    <xf numFmtId="0" fontId="35" fillId="0" borderId="42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vertical="center"/>
      <protection/>
    </xf>
    <xf numFmtId="0" fontId="36" fillId="0" borderId="27" xfId="0" applyFont="1" applyFill="1" applyBorder="1" applyAlignment="1" applyProtection="1">
      <alignment vertical="center"/>
      <protection/>
    </xf>
    <xf numFmtId="0" fontId="36" fillId="0" borderId="42" xfId="0" applyFont="1" applyFill="1" applyBorder="1" applyAlignment="1" applyProtection="1">
      <alignment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6" fillId="0" borderId="36" xfId="0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vertical="center"/>
      <protection/>
    </xf>
    <xf numFmtId="0" fontId="36" fillId="0" borderId="19" xfId="0" applyFont="1" applyFill="1" applyBorder="1" applyAlignment="1" applyProtection="1">
      <alignment vertical="center"/>
      <protection/>
    </xf>
    <xf numFmtId="10" fontId="2" fillId="34" borderId="92" xfId="54" applyNumberFormat="1" applyFont="1" applyFill="1" applyBorder="1" applyAlignment="1" applyProtection="1">
      <alignment horizontal="center" vertical="center" wrapText="1"/>
      <protection/>
    </xf>
    <xf numFmtId="10" fontId="2" fillId="34" borderId="19" xfId="54" applyNumberFormat="1" applyFont="1" applyFill="1" applyBorder="1" applyAlignment="1" applyProtection="1">
      <alignment horizontal="center" vertical="center" wrapText="1"/>
      <protection/>
    </xf>
    <xf numFmtId="0" fontId="37" fillId="0" borderId="93" xfId="54" applyFont="1" applyFill="1" applyBorder="1" applyAlignment="1" applyProtection="1">
      <alignment horizontal="left" vertical="center" wrapText="1"/>
      <protection locked="0"/>
    </xf>
    <xf numFmtId="0" fontId="37" fillId="0" borderId="94" xfId="54" applyFont="1" applyFill="1" applyBorder="1" applyAlignment="1" applyProtection="1">
      <alignment horizontal="left" vertical="center" wrapText="1"/>
      <protection locked="0"/>
    </xf>
    <xf numFmtId="0" fontId="65" fillId="25" borderId="93" xfId="54" applyFont="1" applyFill="1" applyBorder="1" applyAlignment="1" applyProtection="1">
      <alignment horizontal="center" vertical="center" wrapText="1"/>
      <protection/>
    </xf>
    <xf numFmtId="0" fontId="65" fillId="25" borderId="94" xfId="54" applyFont="1" applyFill="1" applyBorder="1" applyAlignment="1" applyProtection="1">
      <alignment horizontal="center" vertical="center" wrapText="1"/>
      <protection/>
    </xf>
    <xf numFmtId="0" fontId="0" fillId="0" borderId="27" xfId="54" applyFont="1" applyFill="1" applyBorder="1" applyAlignment="1" applyProtection="1">
      <alignment horizontal="center" vertical="center" wrapText="1"/>
      <protection/>
    </xf>
    <xf numFmtId="0" fontId="65" fillId="25" borderId="95" xfId="54" applyFont="1" applyFill="1" applyBorder="1" applyAlignment="1" applyProtection="1">
      <alignment horizontal="center" vertical="center" wrapText="1"/>
      <protection/>
    </xf>
    <xf numFmtId="0" fontId="65" fillId="25" borderId="96" xfId="54" applyFont="1" applyFill="1" applyBorder="1" applyAlignment="1" applyProtection="1">
      <alignment horizontal="center" vertical="center" wrapText="1"/>
      <protection/>
    </xf>
    <xf numFmtId="0" fontId="27" fillId="26" borderId="0" xfId="54" applyFont="1" applyFill="1" applyAlignment="1" applyProtection="1">
      <alignment horizontal="center"/>
      <protection/>
    </xf>
    <xf numFmtId="0" fontId="67" fillId="25" borderId="25" xfId="54" applyFont="1" applyFill="1" applyBorder="1" applyAlignment="1" applyProtection="1">
      <alignment horizontal="center" vertical="center" wrapText="1"/>
      <protection/>
    </xf>
    <xf numFmtId="0" fontId="67" fillId="25" borderId="97" xfId="54" applyFont="1" applyFill="1" applyBorder="1" applyAlignment="1" applyProtection="1">
      <alignment horizontal="center" vertical="center" wrapText="1"/>
      <protection/>
    </xf>
    <xf numFmtId="0" fontId="67" fillId="25" borderId="27" xfId="54" applyFont="1" applyFill="1" applyBorder="1" applyAlignment="1" applyProtection="1">
      <alignment horizontal="center" vertical="center" wrapText="1"/>
      <protection/>
    </xf>
    <xf numFmtId="0" fontId="0" fillId="0" borderId="27" xfId="54" applyBorder="1" applyAlignment="1" applyProtection="1">
      <alignment horizontal="center" vertical="center"/>
      <protection/>
    </xf>
    <xf numFmtId="0" fontId="25" fillId="0" borderId="27" xfId="54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9" fontId="2" fillId="34" borderId="92" xfId="54" applyNumberFormat="1" applyFont="1" applyFill="1" applyBorder="1" applyAlignment="1" applyProtection="1">
      <alignment horizontal="center" vertical="center" wrapText="1"/>
      <protection/>
    </xf>
    <xf numFmtId="9" fontId="2" fillId="34" borderId="19" xfId="54" applyNumberFormat="1" applyFont="1" applyFill="1" applyBorder="1" applyAlignment="1" applyProtection="1">
      <alignment horizontal="center" vertical="center" wrapText="1"/>
      <protection/>
    </xf>
    <xf numFmtId="0" fontId="0" fillId="24" borderId="52" xfId="0" applyFont="1" applyFill="1" applyBorder="1" applyAlignment="1" applyProtection="1">
      <alignment horizontal="center" vertical="center" wrapText="1"/>
      <protection/>
    </xf>
    <xf numFmtId="0" fontId="0" fillId="24" borderId="53" xfId="0" applyFont="1" applyFill="1" applyBorder="1" applyAlignment="1" applyProtection="1">
      <alignment horizontal="center" vertical="center" wrapText="1"/>
      <protection/>
    </xf>
    <xf numFmtId="0" fontId="0" fillId="24" borderId="54" xfId="0" applyFont="1" applyFill="1" applyBorder="1" applyAlignment="1" applyProtection="1">
      <alignment horizontal="center" vertical="center" wrapText="1"/>
      <protection/>
    </xf>
    <xf numFmtId="0" fontId="0" fillId="24" borderId="27" xfId="0" applyFont="1" applyFill="1" applyBorder="1" applyAlignment="1" applyProtection="1">
      <alignment horizontal="center" vertical="center" wrapText="1"/>
      <protection/>
    </xf>
    <xf numFmtId="0" fontId="0" fillId="24" borderId="42" xfId="0" applyFont="1" applyFill="1" applyBorder="1" applyAlignment="1" applyProtection="1">
      <alignment horizontal="center" vertical="center" wrapText="1"/>
      <protection/>
    </xf>
    <xf numFmtId="9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31" xfId="0" applyFont="1" applyFill="1" applyBorder="1" applyAlignment="1" applyProtection="1">
      <alignment horizontal="center" wrapText="1"/>
      <protection/>
    </xf>
    <xf numFmtId="0" fontId="37" fillId="0" borderId="33" xfId="54" applyFont="1" applyFill="1" applyBorder="1" applyAlignment="1" applyProtection="1">
      <alignment horizontal="justify" vertical="center" wrapText="1"/>
      <protection locked="0"/>
    </xf>
    <xf numFmtId="0" fontId="37" fillId="0" borderId="0" xfId="54" applyFont="1" applyFill="1" applyBorder="1" applyAlignment="1" applyProtection="1">
      <alignment horizontal="justify" vertical="center" wrapText="1"/>
      <protection locked="0"/>
    </xf>
    <xf numFmtId="0" fontId="37" fillId="0" borderId="46" xfId="54" applyFont="1" applyFill="1" applyBorder="1" applyAlignment="1" applyProtection="1">
      <alignment horizontal="justify" vertical="center" wrapText="1"/>
      <protection locked="0"/>
    </xf>
    <xf numFmtId="0" fontId="37" fillId="26" borderId="33" xfId="54" applyFont="1" applyFill="1" applyBorder="1" applyAlignment="1" applyProtection="1">
      <alignment horizontal="justify" vertical="center" wrapText="1"/>
      <protection/>
    </xf>
    <xf numFmtId="0" fontId="37" fillId="26" borderId="0" xfId="54" applyFont="1" applyFill="1" applyBorder="1" applyAlignment="1" applyProtection="1">
      <alignment horizontal="justify" vertical="center" wrapText="1"/>
      <protection/>
    </xf>
    <xf numFmtId="0" fontId="37" fillId="26" borderId="46" xfId="54" applyFont="1" applyFill="1" applyBorder="1" applyAlignment="1" applyProtection="1">
      <alignment horizontal="justify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10" fontId="2" fillId="0" borderId="25" xfId="56" applyNumberFormat="1" applyFont="1" applyFill="1" applyBorder="1" applyAlignment="1" applyProtection="1">
      <alignment horizontal="center" vertical="center" wrapText="1"/>
      <protection/>
    </xf>
    <xf numFmtId="10" fontId="2" fillId="0" borderId="97" xfId="56" applyNumberFormat="1" applyFont="1" applyFill="1" applyBorder="1" applyAlignment="1" applyProtection="1">
      <alignment horizontal="center" vertical="center" wrapText="1"/>
      <protection/>
    </xf>
    <xf numFmtId="10" fontId="2" fillId="0" borderId="98" xfId="56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25" fillId="0" borderId="56" xfId="0" applyFont="1" applyBorder="1" applyAlignment="1" applyProtection="1">
      <alignment horizontal="center" vertical="center"/>
      <protection/>
    </xf>
    <xf numFmtId="0" fontId="25" fillId="0" borderId="57" xfId="0" applyFont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 horizontal="center" vertical="center"/>
      <protection/>
    </xf>
    <xf numFmtId="0" fontId="67" fillId="25" borderId="25" xfId="0" applyFont="1" applyFill="1" applyBorder="1" applyAlignment="1" applyProtection="1">
      <alignment horizontal="center" vertical="center" wrapText="1"/>
      <protection/>
    </xf>
    <xf numFmtId="0" fontId="67" fillId="25" borderId="97" xfId="0" applyFont="1" applyFill="1" applyBorder="1" applyAlignment="1" applyProtection="1">
      <alignment horizontal="center" vertical="center" wrapText="1"/>
      <protection/>
    </xf>
    <xf numFmtId="0" fontId="67" fillId="25" borderId="27" xfId="0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Alignment="1" applyProtection="1">
      <alignment horizontal="center"/>
      <protection/>
    </xf>
    <xf numFmtId="10" fontId="2" fillId="0" borderId="25" xfId="0" applyNumberFormat="1" applyFont="1" applyFill="1" applyBorder="1" applyAlignment="1" applyProtection="1">
      <alignment horizontal="center" vertical="center" wrapText="1"/>
      <protection/>
    </xf>
    <xf numFmtId="10" fontId="2" fillId="0" borderId="97" xfId="0" applyNumberFormat="1" applyFont="1" applyFill="1" applyBorder="1" applyAlignment="1" applyProtection="1">
      <alignment horizontal="center" vertical="center" wrapText="1"/>
      <protection/>
    </xf>
    <xf numFmtId="10" fontId="2" fillId="0" borderId="98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right" vertical="center" wrapText="1"/>
      <protection/>
    </xf>
    <xf numFmtId="0" fontId="0" fillId="24" borderId="26" xfId="0" applyFont="1" applyFill="1" applyBorder="1" applyAlignment="1" applyProtection="1">
      <alignment horizontal="right" vertical="center" wrapText="1"/>
      <protection/>
    </xf>
    <xf numFmtId="0" fontId="2" fillId="26" borderId="99" xfId="54" applyFont="1" applyFill="1" applyBorder="1" applyAlignment="1" applyProtection="1">
      <alignment horizontal="left" vertical="top" wrapText="1"/>
      <protection locked="0"/>
    </xf>
    <xf numFmtId="0" fontId="2" fillId="26" borderId="100" xfId="54" applyFont="1" applyFill="1" applyBorder="1" applyAlignment="1" applyProtection="1">
      <alignment horizontal="left" vertical="top" wrapText="1"/>
      <protection locked="0"/>
    </xf>
    <xf numFmtId="0" fontId="2" fillId="26" borderId="101" xfId="54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center"/>
      <protection/>
    </xf>
    <xf numFmtId="0" fontId="3" fillId="18" borderId="26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horizontal="center"/>
      <protection/>
    </xf>
    <xf numFmtId="0" fontId="2" fillId="24" borderId="98" xfId="0" applyFont="1" applyFill="1" applyBorder="1" applyAlignment="1" applyProtection="1">
      <alignment horizontal="center" wrapText="1"/>
      <protection/>
    </xf>
    <xf numFmtId="0" fontId="2" fillId="24" borderId="92" xfId="0" applyFont="1" applyFill="1" applyBorder="1" applyAlignment="1" applyProtection="1">
      <alignment horizontal="center" wrapText="1"/>
      <protection/>
    </xf>
    <xf numFmtId="0" fontId="0" fillId="24" borderId="27" xfId="54" applyFont="1" applyFill="1" applyBorder="1" applyAlignment="1" applyProtection="1">
      <alignment horizontal="center" vertical="center" wrapTex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42" xfId="54" applyFont="1" applyFill="1" applyBorder="1" applyAlignment="1" applyProtection="1">
      <alignment horizontal="center" vertical="center" wrapText="1"/>
      <protection/>
    </xf>
    <xf numFmtId="0" fontId="0" fillId="24" borderId="27" xfId="54" applyFont="1" applyFill="1" applyBorder="1" applyAlignment="1" applyProtection="1">
      <alignment horizontal="center" vertical="center"/>
      <protection/>
    </xf>
    <xf numFmtId="0" fontId="0" fillId="0" borderId="26" xfId="54" applyFont="1" applyFill="1" applyBorder="1" applyAlignment="1" applyProtection="1">
      <alignment horizontal="justify" vertical="center"/>
      <protection/>
    </xf>
    <xf numFmtId="0" fontId="0" fillId="0" borderId="31" xfId="54" applyFont="1" applyFill="1" applyBorder="1" applyAlignment="1" applyProtection="1">
      <alignment horizontal="justify" vertical="center"/>
      <protection/>
    </xf>
    <xf numFmtId="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26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3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/>
    </xf>
    <xf numFmtId="0" fontId="2" fillId="24" borderId="26" xfId="54" applyFont="1" applyFill="1" applyBorder="1" applyAlignment="1" applyProtection="1">
      <alignment horizontal="center" vertical="center"/>
      <protection/>
    </xf>
    <xf numFmtId="0" fontId="2" fillId="24" borderId="31" xfId="54" applyFont="1" applyFill="1" applyBorder="1" applyAlignment="1" applyProtection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/>
    </xf>
    <xf numFmtId="0" fontId="2" fillId="0" borderId="26" xfId="54" applyFont="1" applyFill="1" applyBorder="1" applyAlignment="1" applyProtection="1">
      <alignment horizontal="center" vertical="center"/>
      <protection/>
    </xf>
    <xf numFmtId="0" fontId="2" fillId="0" borderId="31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9" fontId="27" fillId="0" borderId="27" xfId="0" applyNumberFormat="1" applyFont="1" applyBorder="1" applyAlignment="1" applyProtection="1">
      <alignment horizontal="center" vertical="center" wrapText="1"/>
      <protection locked="0"/>
    </xf>
    <xf numFmtId="185" fontId="26" fillId="30" borderId="27" xfId="0" applyNumberFormat="1" applyFont="1" applyFill="1" applyBorder="1" applyAlignment="1" applyProtection="1">
      <alignment horizontal="center" vertical="center" wrapText="1"/>
      <protection/>
    </xf>
    <xf numFmtId="10" fontId="26" fillId="30" borderId="27" xfId="0" applyNumberFormat="1" applyFont="1" applyFill="1" applyBorder="1" applyAlignment="1" applyProtection="1">
      <alignment horizontal="center" vertical="center" wrapText="1"/>
      <protection/>
    </xf>
    <xf numFmtId="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Fill="1" applyBorder="1" applyAlignment="1" applyProtection="1">
      <alignment horizontal="left" vertical="top" wrapText="1"/>
      <protection locked="0"/>
    </xf>
    <xf numFmtId="0" fontId="0" fillId="0" borderId="100" xfId="0" applyFont="1" applyFill="1" applyBorder="1" applyAlignment="1" applyProtection="1">
      <alignment horizontal="left" vertical="top" wrapText="1"/>
      <protection locked="0"/>
    </xf>
    <xf numFmtId="0" fontId="0" fillId="0" borderId="103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Font="1" applyFill="1" applyBorder="1" applyAlignment="1" applyProtection="1">
      <alignment horizontal="center" vertical="center" wrapText="1"/>
      <protection/>
    </xf>
    <xf numFmtId="185" fontId="2" fillId="30" borderId="27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left" vertical="top" wrapText="1"/>
      <protection locked="0"/>
    </xf>
    <xf numFmtId="0" fontId="0" fillId="0" borderId="53" xfId="0" applyFont="1" applyFill="1" applyBorder="1" applyAlignment="1" applyProtection="1">
      <alignment horizontal="left" vertical="top" wrapText="1"/>
      <protection locked="0"/>
    </xf>
    <xf numFmtId="0" fontId="0" fillId="0" borderId="54" xfId="0" applyFont="1" applyFill="1" applyBorder="1" applyAlignment="1" applyProtection="1">
      <alignment horizontal="left" vertical="top" wrapText="1"/>
      <protection locked="0"/>
    </xf>
    <xf numFmtId="0" fontId="0" fillId="30" borderId="102" xfId="0" applyFont="1" applyFill="1" applyBorder="1" applyAlignment="1" applyProtection="1">
      <alignment horizontal="center" vertical="top" wrapText="1"/>
      <protection/>
    </xf>
    <xf numFmtId="0" fontId="0" fillId="30" borderId="100" xfId="0" applyFont="1" applyFill="1" applyBorder="1" applyAlignment="1" applyProtection="1">
      <alignment horizontal="center" vertical="top" wrapText="1"/>
      <protection/>
    </xf>
    <xf numFmtId="0" fontId="0" fillId="30" borderId="103" xfId="0" applyFont="1" applyFill="1" applyBorder="1" applyAlignment="1" applyProtection="1">
      <alignment horizontal="center" vertical="top" wrapText="1"/>
      <protection/>
    </xf>
    <xf numFmtId="0" fontId="0" fillId="30" borderId="52" xfId="0" applyFont="1" applyFill="1" applyBorder="1" applyAlignment="1" applyProtection="1">
      <alignment horizontal="center" vertical="top" wrapText="1"/>
      <protection/>
    </xf>
    <xf numFmtId="0" fontId="0" fillId="30" borderId="53" xfId="0" applyFont="1" applyFill="1" applyBorder="1" applyAlignment="1" applyProtection="1">
      <alignment horizontal="center" vertical="top" wrapText="1"/>
      <protection/>
    </xf>
    <xf numFmtId="0" fontId="0" fillId="30" borderId="54" xfId="0" applyFont="1" applyFill="1" applyBorder="1" applyAlignment="1" applyProtection="1">
      <alignment horizontal="center" vertical="top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Alignment="1" applyProtection="1">
      <alignment horizontal="center" wrapText="1"/>
      <protection/>
    </xf>
    <xf numFmtId="0" fontId="0" fillId="24" borderId="26" xfId="54" applyFont="1" applyFill="1" applyBorder="1" applyAlignment="1" applyProtection="1">
      <alignment horizontal="center" wrapText="1"/>
      <protection/>
    </xf>
    <xf numFmtId="0" fontId="0" fillId="24" borderId="31" xfId="54" applyFont="1" applyFill="1" applyBorder="1" applyAlignment="1" applyProtection="1">
      <alignment horizontal="center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4" xfId="54" applyFont="1" applyFill="1" applyBorder="1" applyAlignment="1" applyProtection="1">
      <alignment horizontal="center" vertical="center" wrapText="1"/>
      <protection/>
    </xf>
    <xf numFmtId="0" fontId="0" fillId="24" borderId="20" xfId="54" applyFont="1" applyFill="1" applyBorder="1" applyAlignment="1" applyProtection="1">
      <alignment horizontal="center" vertical="center" wrapText="1"/>
      <protection/>
    </xf>
    <xf numFmtId="0" fontId="2" fillId="26" borderId="10" xfId="54" applyFont="1" applyFill="1" applyBorder="1" applyAlignment="1" applyProtection="1">
      <alignment horizontal="center" wrapText="1"/>
      <protection/>
    </xf>
    <xf numFmtId="0" fontId="2" fillId="26" borderId="26" xfId="54" applyFont="1" applyFill="1" applyBorder="1" applyAlignment="1" applyProtection="1">
      <alignment horizontal="center"/>
      <protection/>
    </xf>
    <xf numFmtId="0" fontId="2" fillId="26" borderId="31" xfId="54" applyFont="1" applyFill="1" applyBorder="1" applyAlignment="1" applyProtection="1">
      <alignment horizontal="center"/>
      <protection/>
    </xf>
    <xf numFmtId="0" fontId="0" fillId="0" borderId="10" xfId="54" applyFont="1" applyFill="1" applyBorder="1" applyAlignment="1" applyProtection="1">
      <alignment horizontal="justify" vertical="center" wrapText="1"/>
      <protection/>
    </xf>
    <xf numFmtId="1" fontId="68" fillId="26" borderId="10" xfId="54" applyNumberFormat="1" applyFont="1" applyFill="1" applyBorder="1" applyAlignment="1" applyProtection="1">
      <alignment horizontal="center" vertical="center" wrapText="1"/>
      <protection/>
    </xf>
    <xf numFmtId="1" fontId="68" fillId="26" borderId="26" xfId="54" applyNumberFormat="1" applyFont="1" applyFill="1" applyBorder="1" applyAlignment="1" applyProtection="1">
      <alignment horizontal="center" vertical="center" wrapText="1"/>
      <protection/>
    </xf>
    <xf numFmtId="1" fontId="68" fillId="26" borderId="31" xfId="54" applyNumberFormat="1" applyFont="1" applyFill="1" applyBorder="1" applyAlignment="1" applyProtection="1">
      <alignment horizontal="center" vertical="center" wrapText="1"/>
      <protection/>
    </xf>
    <xf numFmtId="0" fontId="2" fillId="0" borderId="33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 horizontal="center"/>
      <protection/>
    </xf>
    <xf numFmtId="0" fontId="2" fillId="0" borderId="46" xfId="54" applyFont="1" applyFill="1" applyBorder="1" applyAlignment="1" applyProtection="1">
      <alignment horizontal="center"/>
      <protection/>
    </xf>
    <xf numFmtId="0" fontId="2" fillId="33" borderId="26" xfId="54" applyFont="1" applyFill="1" applyBorder="1" applyAlignment="1" applyProtection="1">
      <alignment horizontal="center" wrapText="1"/>
      <protection/>
    </xf>
    <xf numFmtId="0" fontId="2" fillId="19" borderId="10" xfId="54" applyFont="1" applyFill="1" applyBorder="1" applyAlignment="1" applyProtection="1">
      <alignment horizontal="center" vertical="center" wrapText="1"/>
      <protection/>
    </xf>
    <xf numFmtId="0" fontId="2" fillId="19" borderId="31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26" xfId="54" applyFont="1" applyFill="1" applyBorder="1" applyAlignment="1" applyProtection="1">
      <alignment horizontal="center" vertical="center"/>
      <protection/>
    </xf>
    <xf numFmtId="0" fontId="0" fillId="24" borderId="31" xfId="54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26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0" fillId="26" borderId="13" xfId="54" applyFont="1" applyFill="1" applyBorder="1" applyAlignment="1" applyProtection="1">
      <alignment horizontal="left" vertical="top" wrapText="1"/>
      <protection locked="0"/>
    </xf>
    <xf numFmtId="0" fontId="40" fillId="26" borderId="12" xfId="54" applyFont="1" applyFill="1" applyBorder="1" applyAlignment="1" applyProtection="1">
      <alignment horizontal="left" vertical="top" wrapText="1"/>
      <protection locked="0"/>
    </xf>
    <xf numFmtId="0" fontId="40" fillId="26" borderId="14" xfId="54" applyFont="1" applyFill="1" applyBorder="1" applyAlignment="1" applyProtection="1">
      <alignment horizontal="left" vertical="top" wrapText="1"/>
      <protection locked="0"/>
    </xf>
    <xf numFmtId="0" fontId="40" fillId="26" borderId="99" xfId="54" applyFont="1" applyFill="1" applyBorder="1" applyAlignment="1" applyProtection="1">
      <alignment horizontal="left" vertical="top" wrapText="1"/>
      <protection locked="0"/>
    </xf>
    <xf numFmtId="0" fontId="40" fillId="26" borderId="100" xfId="54" applyFont="1" applyFill="1" applyBorder="1" applyAlignment="1" applyProtection="1">
      <alignment horizontal="left" vertical="top" wrapText="1"/>
      <protection locked="0"/>
    </xf>
    <xf numFmtId="0" fontId="40" fillId="26" borderId="101" xfId="54" applyFont="1" applyFill="1" applyBorder="1" applyAlignment="1" applyProtection="1">
      <alignment horizontal="left" vertical="top" wrapText="1"/>
      <protection locked="0"/>
    </xf>
    <xf numFmtId="2" fontId="27" fillId="0" borderId="27" xfId="56" applyNumberFormat="1" applyFont="1" applyBorder="1" applyAlignment="1" applyProtection="1">
      <alignment horizontal="center" vertical="center" wrapText="1"/>
      <protection locked="0"/>
    </xf>
    <xf numFmtId="2" fontId="27" fillId="0" borderId="18" xfId="56" applyNumberFormat="1" applyFont="1" applyBorder="1" applyAlignment="1" applyProtection="1">
      <alignment horizontal="center" vertical="center" wrapText="1"/>
      <protection locked="0"/>
    </xf>
    <xf numFmtId="0" fontId="67" fillId="25" borderId="24" xfId="0" applyFont="1" applyFill="1" applyBorder="1" applyAlignment="1" applyProtection="1">
      <alignment horizontal="center" vertical="center" wrapText="1"/>
      <protection/>
    </xf>
    <xf numFmtId="0" fontId="67" fillId="25" borderId="20" xfId="0" applyFont="1" applyFill="1" applyBorder="1" applyAlignment="1" applyProtection="1">
      <alignment horizontal="center" vertical="center" wrapText="1"/>
      <protection/>
    </xf>
    <xf numFmtId="0" fontId="67" fillId="25" borderId="104" xfId="0" applyFont="1" applyFill="1" applyBorder="1" applyAlignment="1" applyProtection="1">
      <alignment horizontal="center" vertical="center" wrapText="1"/>
      <protection/>
    </xf>
    <xf numFmtId="2" fontId="27" fillId="29" borderId="27" xfId="56" applyNumberFormat="1" applyFont="1" applyFill="1" applyBorder="1" applyAlignment="1" applyProtection="1">
      <alignment horizontal="center" vertical="center" wrapText="1"/>
      <protection/>
    </xf>
    <xf numFmtId="2" fontId="27" fillId="29" borderId="18" xfId="56" applyNumberFormat="1" applyFont="1" applyFill="1" applyBorder="1" applyAlignment="1" applyProtection="1">
      <alignment horizontal="center" vertical="center" wrapText="1"/>
      <protection/>
    </xf>
    <xf numFmtId="0" fontId="38" fillId="0" borderId="27" xfId="0" applyFont="1" applyFill="1" applyBorder="1" applyAlignment="1" applyProtection="1">
      <alignment horizontal="justify" vertical="top" wrapText="1"/>
      <protection locked="0"/>
    </xf>
    <xf numFmtId="0" fontId="38" fillId="0" borderId="42" xfId="0" applyFont="1" applyFill="1" applyBorder="1" applyAlignment="1" applyProtection="1">
      <alignment horizontal="justify" vertical="top" wrapText="1"/>
      <protection locked="0"/>
    </xf>
    <xf numFmtId="0" fontId="69" fillId="0" borderId="18" xfId="0" applyFont="1" applyFill="1" applyBorder="1" applyAlignment="1" applyProtection="1">
      <alignment horizontal="left" vertical="top" wrapText="1"/>
      <protection locked="0"/>
    </xf>
    <xf numFmtId="0" fontId="69" fillId="0" borderId="19" xfId="0" applyFont="1" applyFill="1" applyBorder="1" applyAlignment="1" applyProtection="1">
      <alignment horizontal="left" vertical="top" wrapText="1"/>
      <protection locked="0"/>
    </xf>
    <xf numFmtId="0" fontId="67" fillId="25" borderId="16" xfId="0" applyFont="1" applyFill="1" applyBorder="1" applyAlignment="1" applyProtection="1">
      <alignment horizontal="center" vertical="center" wrapText="1"/>
      <protection/>
    </xf>
    <xf numFmtId="0" fontId="67" fillId="25" borderId="17" xfId="0" applyFont="1" applyFill="1" applyBorder="1" applyAlignment="1" applyProtection="1">
      <alignment horizontal="center" vertical="center" wrapText="1"/>
      <protection/>
    </xf>
    <xf numFmtId="2" fontId="46" fillId="0" borderId="27" xfId="56" applyNumberFormat="1" applyFont="1" applyFill="1" applyBorder="1" applyAlignment="1" applyProtection="1">
      <alignment horizontal="center" vertical="center"/>
      <protection/>
    </xf>
    <xf numFmtId="2" fontId="46" fillId="0" borderId="18" xfId="56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46" fillId="26" borderId="0" xfId="0" applyFont="1" applyFill="1" applyAlignment="1" applyProtection="1">
      <alignment horizontal="center" vertical="center"/>
      <protection/>
    </xf>
    <xf numFmtId="0" fontId="70" fillId="25" borderId="29" xfId="0" applyFont="1" applyFill="1" applyBorder="1" applyAlignment="1" applyProtection="1">
      <alignment horizontal="center" vertical="center" wrapText="1"/>
      <protection/>
    </xf>
    <xf numFmtId="0" fontId="70" fillId="25" borderId="90" xfId="0" applyFont="1" applyFill="1" applyBorder="1" applyAlignment="1" applyProtection="1">
      <alignment horizontal="center" vertical="center" wrapText="1"/>
      <protection/>
    </xf>
    <xf numFmtId="0" fontId="70" fillId="25" borderId="35" xfId="0" applyFont="1" applyFill="1" applyBorder="1" applyAlignment="1" applyProtection="1">
      <alignment horizontal="center" vertical="center" wrapText="1"/>
      <protection/>
    </xf>
    <xf numFmtId="9" fontId="2" fillId="26" borderId="10" xfId="54" applyNumberFormat="1" applyFont="1" applyFill="1" applyBorder="1" applyAlignment="1" applyProtection="1">
      <alignment horizontal="center" vertical="center" wrapText="1"/>
      <protection/>
    </xf>
    <xf numFmtId="0" fontId="2" fillId="26" borderId="26" xfId="54" applyFont="1" applyFill="1" applyBorder="1" applyAlignment="1" applyProtection="1">
      <alignment horizontal="center" vertical="center" wrapText="1"/>
      <protection/>
    </xf>
    <xf numFmtId="0" fontId="2" fillId="26" borderId="31" xfId="54" applyFont="1" applyFill="1" applyBorder="1" applyAlignment="1" applyProtection="1">
      <alignment horizontal="center" vertical="center" wrapText="1"/>
      <protection/>
    </xf>
    <xf numFmtId="0" fontId="0" fillId="24" borderId="98" xfId="54" applyFont="1" applyFill="1" applyBorder="1" applyAlignment="1" applyProtection="1">
      <alignment horizontal="center" vertical="center"/>
      <protection/>
    </xf>
    <xf numFmtId="0" fontId="0" fillId="24" borderId="98" xfId="54" applyFont="1" applyFill="1" applyBorder="1" applyAlignment="1" applyProtection="1">
      <alignment horizontal="center" vertical="center" wrapText="1"/>
      <protection/>
    </xf>
    <xf numFmtId="0" fontId="0" fillId="24" borderId="92" xfId="54" applyFont="1" applyFill="1" applyBorder="1" applyAlignment="1" applyProtection="1">
      <alignment horizontal="center" vertical="center" wrapText="1"/>
      <protection/>
    </xf>
    <xf numFmtId="0" fontId="67" fillId="25" borderId="105" xfId="0" applyFont="1" applyFill="1" applyBorder="1" applyAlignment="1" applyProtection="1">
      <alignment horizontal="center" vertical="center" wrapText="1"/>
      <protection/>
    </xf>
    <xf numFmtId="0" fontId="38" fillId="32" borderId="16" xfId="0" applyFont="1" applyFill="1" applyBorder="1" applyAlignment="1" applyProtection="1">
      <alignment horizontal="center" vertical="center" wrapText="1"/>
      <protection/>
    </xf>
    <xf numFmtId="0" fontId="38" fillId="32" borderId="15" xfId="0" applyFont="1" applyFill="1" applyBorder="1" applyAlignment="1" applyProtection="1">
      <alignment horizontal="center" vertical="center" wrapText="1"/>
      <protection/>
    </xf>
    <xf numFmtId="9" fontId="40" fillId="32" borderId="24" xfId="56" applyFont="1" applyFill="1" applyBorder="1" applyAlignment="1" applyProtection="1">
      <alignment horizontal="center" vertical="center" wrapText="1"/>
      <protection/>
    </xf>
    <xf numFmtId="9" fontId="40" fillId="32" borderId="18" xfId="56" applyFont="1" applyFill="1" applyBorder="1" applyAlignment="1" applyProtection="1">
      <alignment horizontal="center" vertical="center" wrapText="1"/>
      <protection/>
    </xf>
    <xf numFmtId="9" fontId="40" fillId="32" borderId="20" xfId="56" applyFont="1" applyFill="1" applyBorder="1" applyAlignment="1" applyProtection="1">
      <alignment horizontal="center" vertical="center" wrapText="1"/>
      <protection/>
    </xf>
    <xf numFmtId="9" fontId="40" fillId="32" borderId="19" xfId="56" applyFont="1" applyFill="1" applyBorder="1" applyAlignment="1" applyProtection="1">
      <alignment horizontal="center" vertical="center" wrapText="1"/>
      <protection/>
    </xf>
    <xf numFmtId="9" fontId="26" fillId="31" borderId="24" xfId="56" applyFont="1" applyFill="1" applyBorder="1" applyAlignment="1" applyProtection="1">
      <alignment horizontal="center" vertical="center" wrapText="1"/>
      <protection/>
    </xf>
    <xf numFmtId="9" fontId="26" fillId="31" borderId="18" xfId="56" applyFont="1" applyFill="1" applyBorder="1" applyAlignment="1" applyProtection="1">
      <alignment horizontal="center" vertical="center" wrapText="1"/>
      <protection/>
    </xf>
    <xf numFmtId="9" fontId="27" fillId="32" borderId="24" xfId="56" applyFont="1" applyFill="1" applyBorder="1" applyAlignment="1" applyProtection="1">
      <alignment horizontal="center" vertical="center" wrapText="1"/>
      <protection/>
    </xf>
    <xf numFmtId="9" fontId="27" fillId="32" borderId="18" xfId="56" applyFont="1" applyFill="1" applyBorder="1" applyAlignment="1" applyProtection="1">
      <alignment horizontal="center" vertical="center" wrapText="1"/>
      <protection/>
    </xf>
    <xf numFmtId="9" fontId="27" fillId="31" borderId="24" xfId="56" applyFont="1" applyFill="1" applyBorder="1" applyAlignment="1" applyProtection="1">
      <alignment horizontal="center" vertical="center" wrapText="1"/>
      <protection/>
    </xf>
    <xf numFmtId="9" fontId="27" fillId="31" borderId="18" xfId="56" applyFont="1" applyFill="1" applyBorder="1" applyAlignment="1" applyProtection="1">
      <alignment horizontal="center" vertical="center" wrapText="1"/>
      <protection/>
    </xf>
    <xf numFmtId="0" fontId="38" fillId="0" borderId="49" xfId="0" applyFont="1" applyFill="1" applyBorder="1" applyAlignment="1" applyProtection="1">
      <alignment horizontal="center" vertical="top" wrapText="1"/>
      <protection locked="0"/>
    </xf>
    <xf numFmtId="0" fontId="38" fillId="0" borderId="12" xfId="0" applyFont="1" applyFill="1" applyBorder="1" applyAlignment="1" applyProtection="1">
      <alignment horizontal="center" vertical="top" wrapText="1"/>
      <protection locked="0"/>
    </xf>
    <xf numFmtId="0" fontId="38" fillId="0" borderId="14" xfId="0" applyFont="1" applyFill="1" applyBorder="1" applyAlignment="1" applyProtection="1">
      <alignment horizontal="center" vertical="top" wrapText="1"/>
      <protection locked="0"/>
    </xf>
    <xf numFmtId="0" fontId="38" fillId="0" borderId="87" xfId="0" applyFont="1" applyFill="1" applyBorder="1" applyAlignment="1" applyProtection="1">
      <alignment horizontal="center" vertical="top" wrapText="1"/>
      <protection locked="0"/>
    </xf>
    <xf numFmtId="0" fontId="38" fillId="0" borderId="30" xfId="0" applyFont="1" applyFill="1" applyBorder="1" applyAlignment="1" applyProtection="1">
      <alignment horizontal="center" vertical="top" wrapText="1"/>
      <protection locked="0"/>
    </xf>
    <xf numFmtId="0" fontId="38" fillId="0" borderId="45" xfId="0" applyFont="1" applyFill="1" applyBorder="1" applyAlignment="1" applyProtection="1">
      <alignment horizontal="center" vertical="top" wrapText="1"/>
      <protection locked="0"/>
    </xf>
    <xf numFmtId="9" fontId="27" fillId="29" borderId="24" xfId="56" applyFont="1" applyFill="1" applyBorder="1" applyAlignment="1" applyProtection="1">
      <alignment horizontal="center" vertical="center" wrapText="1"/>
      <protection/>
    </xf>
    <xf numFmtId="9" fontId="27" fillId="29" borderId="18" xfId="56" applyFont="1" applyFill="1" applyBorder="1" applyAlignment="1" applyProtection="1">
      <alignment horizontal="center" vertical="center" wrapText="1"/>
      <protection/>
    </xf>
    <xf numFmtId="9" fontId="46" fillId="0" borderId="24" xfId="56" applyFont="1" applyFill="1" applyBorder="1" applyAlignment="1" applyProtection="1">
      <alignment horizontal="center" vertical="center"/>
      <protection/>
    </xf>
    <xf numFmtId="9" fontId="46" fillId="0" borderId="18" xfId="56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Poblamiento de planta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725"/>
          <c:w val="0.983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TiempoCubrimientoVac!$C$49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(TiempoCubrimientoVac!$F$48,TiempoCubrimientoVac!$I$48,TiempoCubrimientoVac!$L$48,TiempoCubrimientoVac!$O$48,TiempoCubrimientoVac!$P$48)</c:f>
              <c:strCache/>
            </c:strRef>
          </c:cat>
          <c:val>
            <c:numRef>
              <c:f>(TiempoCubrimientoVac!$F$49,TiempoCubrimientoVac!$I$49,TiempoCubrimientoVac!$L$49,TiempoCubrimientoVac!$O$49,TiempoCubrimientoVac!$P$49)</c:f>
              <c:numCache/>
            </c:numRef>
          </c:val>
        </c:ser>
        <c:overlap val="-25"/>
        <c:gapWidth val="75"/>
        <c:axId val="41617717"/>
        <c:axId val="39015134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(TiempoCubrimientoVac!$F$48,TiempoCubrimientoVac!$I$48,TiempoCubrimientoVac!$L$48,TiempoCubrimientoVac!$O$48,TiempoCubrimientoVac!$P$48)</c:f>
              <c:strCache/>
            </c:strRef>
          </c:cat>
          <c:val>
            <c:numRef>
              <c:f>(TiempoCubrimientoVac!$F$50,TiempoCubrimientoVac!$I$50,TiempoCubrimientoVac!$L$50,TiempoCubrimientoVac!$O$50,TiempoCubrimientoVac!$P$50)</c:f>
              <c:numCache/>
            </c:numRef>
          </c:val>
          <c:smooth val="0"/>
        </c:ser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1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"/>
          <c:y val="0.92825"/>
          <c:w val="0.131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Poblamiento de planta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725"/>
          <c:w val="0.983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Poblamiento!$C$49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(Poblamiento!$F$48,Poblamiento!$I$48,Poblamiento!$L$48,Poblamiento!$O$48,Poblamiento!$P$48)</c:f>
              <c:strCache/>
            </c:strRef>
          </c:cat>
          <c:val>
            <c:numRef>
              <c:f>(Poblamiento!$F$49,Poblamiento!$I$49,Poblamiento!$L$49,Poblamiento!$O$49,Poblamiento!$P$49)</c:f>
              <c:numCache/>
            </c:numRef>
          </c:val>
        </c:ser>
        <c:overlap val="-25"/>
        <c:gapWidth val="75"/>
        <c:axId val="15591887"/>
        <c:axId val="6109256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(Poblamiento!$F$48,Poblamiento!$I$48,Poblamiento!$L$48,Poblamiento!$O$48,Poblamiento!$P$48)</c:f>
              <c:strCache/>
            </c:strRef>
          </c:cat>
          <c:val>
            <c:numRef>
              <c:f>(Poblamiento!$F$50,Poblamiento!$I$50,Poblamiento!$L$50,Poblamiento!$O$50,Poblamiento!$P$50)</c:f>
              <c:numCache/>
            </c:numRef>
          </c:val>
          <c:smooth val="0"/>
        </c:ser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9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"/>
          <c:y val="0.92825"/>
          <c:w val="0.13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Incremento Nivel de Conocimiento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725"/>
          <c:w val="0.979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NivelConocimiento!$C$49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(NivelConocimiento!$F$48,NivelConocimiento!$I$48,NivelConocimiento!$L$48,NivelConocimiento!$O$48,NivelConocimiento!$P$48)</c:f>
              <c:strCache/>
            </c:strRef>
          </c:cat>
          <c:val>
            <c:numRef>
              <c:f>(NivelConocimiento!$F$49,NivelConocimiento!$I$49,NivelConocimiento!$L$49,NivelConocimiento!$O$49,NivelConocimiento!$P$49)</c:f>
              <c:numCache/>
            </c:numRef>
          </c:val>
        </c:ser>
        <c:overlap val="-25"/>
        <c:gapWidth val="75"/>
        <c:axId val="54983305"/>
        <c:axId val="25087698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(NivelConocimiento!$F$48,NivelConocimiento!$I$48,NivelConocimiento!$L$48,NivelConocimiento!$O$48,NivelConocimiento!$P$48)</c:f>
              <c:strCache/>
            </c:strRef>
          </c:cat>
          <c:val>
            <c:numRef>
              <c:f>(NivelConocimiento!$F$50,NivelConocimiento!$I$50,NivelConocimiento!$L$50,NivelConocimiento!$O$50,NivelConocimiento!$P$50)</c:f>
              <c:numCache/>
            </c:numRef>
          </c:val>
          <c:smooth val="0"/>
        </c:ser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83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"/>
          <c:y val="0.93675"/>
          <c:w val="0.143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"/>
          <c:w val="0.979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PlanBienestar!$C$49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(PlanBienestar!$F$48,PlanBienestar!$I$48,PlanBienestar!$L$48,PlanBienestar!$O$48,PlanBienestar!$P$48)</c:f>
              <c:strCache/>
            </c:strRef>
          </c:cat>
          <c:val>
            <c:numRef>
              <c:f>(PlanBienestar!$F$49,PlanBienestar!$I$49,PlanBienestar!$L$49,PlanBienestar!$O$49,PlanBienestar!$P$49)</c:f>
              <c:numCache/>
            </c:numRef>
          </c:val>
        </c:ser>
        <c:overlap val="-25"/>
        <c:gapWidth val="75"/>
        <c:axId val="24462691"/>
        <c:axId val="18837628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(PlanBienestar!$F$48,PlanBienestar!$I$48,PlanBienestar!$L$48,PlanBienestar!$O$48,PlanBienestar!$P$48)</c:f>
              <c:strCache/>
            </c:strRef>
          </c:cat>
          <c:val>
            <c:numRef>
              <c:f>(PlanBienestar!$F$50,PlanBienestar!$I$50,PlanBienestar!$L$50,PlanBienestar!$O$50,PlanBienestar!$P$50)</c:f>
              <c:numCache/>
            </c:numRef>
          </c:val>
          <c:smooth val="0"/>
        </c:ser>
        <c:axId val="24462691"/>
        <c:axId val="18837628"/>
      </c:line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6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25"/>
          <c:y val="0.92825"/>
          <c:w val="0.154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EFECTIVIDAD DE  LA INDUCCIÓN</a:t>
            </a:r>
          </a:p>
        </c:rich>
      </c:tx>
      <c:layout>
        <c:manualLayout>
          <c:xMode val="factor"/>
          <c:yMode val="factor"/>
          <c:x val="0.02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725"/>
          <c:w val="0.981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EfectividadInducción!$C$49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(EfectividadInducción!$F$48,EfectividadInducción!$I$48,EfectividadInducción!$L$48,EfectividadInducción!$O$48,EfectividadInducción!$P$48)</c:f>
              <c:strCache/>
            </c:strRef>
          </c:cat>
          <c:val>
            <c:numRef>
              <c:f>(EfectividadInducción!$F$49,EfectividadInducción!$I$49,EfectividadInducción!$L$49,EfectividadInducción!$O$49,EfectividadInducción!$P$49)</c:f>
              <c:numCache/>
            </c:numRef>
          </c:val>
        </c:ser>
        <c:overlap val="-25"/>
        <c:gapWidth val="75"/>
        <c:axId val="35320925"/>
        <c:axId val="49452870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(EfectividadInducción!$F$48,EfectividadInducción!$I$48,EfectividadInducción!$L$48,EfectividadInducción!$O$48,EfectividadInducción!$P$48)</c:f>
              <c:strCache/>
            </c:strRef>
          </c:cat>
          <c:val>
            <c:numRef>
              <c:f>(EfectividadInducción!$F$50,EfectividadInducción!$I$50,EfectividadInducción!$L$50,EfectividadInducción!$O$50,EfectividadInducción!$P$50)</c:f>
              <c:numCache/>
            </c:numRef>
          </c:val>
          <c:smooth val="0"/>
        </c:ser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20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25"/>
          <c:y val="0.92825"/>
          <c:w val="0.154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EFICACIA DEL PLAN SST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725"/>
          <c:w val="0.979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EficaciaSST!$C$49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(EficaciaSST!$F$48,EficaciaSST!$I$48,EficaciaSST!$L$48,EficaciaSST!$O$48,EficaciaSST!$P$48)</c:f>
              <c:strCache/>
            </c:strRef>
          </c:cat>
          <c:val>
            <c:numRef>
              <c:f>(EficaciaSST!$F$49,EficaciaSST!$I$49,EficaciaSST!$L$49,EficaciaSST!$O$49,EficaciaSST!$P$49)</c:f>
              <c:numCache/>
            </c:numRef>
          </c:val>
        </c:ser>
        <c:overlap val="-25"/>
        <c:gapWidth val="75"/>
        <c:axId val="42422647"/>
        <c:axId val="46259504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(EficaciaSST!$F$48,EficaciaSST!$I$48,EficaciaSST!$L$48,EficaciaSST!$O$48,EficaciaSST!$P$48)</c:f>
              <c:strCache/>
            </c:strRef>
          </c:cat>
          <c:val>
            <c:numRef>
              <c:f>(EficaciaSST!$F$50,EficaciaSST!$I$50,EficaciaSST!$L$50,EficaciaSST!$O$50,EficaciaSST!$P$50)</c:f>
              <c:numCache/>
            </c:numRef>
          </c:val>
          <c:smooth val="0"/>
        </c:ser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22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25"/>
          <c:y val="0.92825"/>
          <c:w val="0.1547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1</xdr:row>
      <xdr:rowOff>76200</xdr:rowOff>
    </xdr:from>
    <xdr:to>
      <xdr:col>1</xdr:col>
      <xdr:colOff>1181100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4765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51</xdr:row>
      <xdr:rowOff>152400</xdr:rowOff>
    </xdr:from>
    <xdr:to>
      <xdr:col>14</xdr:col>
      <xdr:colOff>104775</xdr:colOff>
      <xdr:row>66</xdr:row>
      <xdr:rowOff>66675</xdr:rowOff>
    </xdr:to>
    <xdr:graphicFrame>
      <xdr:nvGraphicFramePr>
        <xdr:cNvPr id="2" name="1 Gráfico"/>
        <xdr:cNvGraphicFramePr/>
      </xdr:nvGraphicFramePr>
      <xdr:xfrm>
        <a:off x="1733550" y="9953625"/>
        <a:ext cx="6667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51</xdr:row>
      <xdr:rowOff>95250</xdr:rowOff>
    </xdr:from>
    <xdr:to>
      <xdr:col>14</xdr:col>
      <xdr:colOff>133350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1762125" y="9839325"/>
        <a:ext cx="6667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51</xdr:row>
      <xdr:rowOff>95250</xdr:rowOff>
    </xdr:from>
    <xdr:to>
      <xdr:col>14</xdr:col>
      <xdr:colOff>104775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1733550" y="9839325"/>
        <a:ext cx="6667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814387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8</xdr:col>
      <xdr:colOff>0</xdr:colOff>
      <xdr:row>0</xdr:row>
      <xdr:rowOff>95250</xdr:rowOff>
    </xdr:from>
    <xdr:to>
      <xdr:col>8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814387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524375" y="104775"/>
          <a:ext cx="0" cy="285750"/>
          <a:chOff x="62388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2388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2388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352425</xdr:colOff>
      <xdr:row>0</xdr:row>
      <xdr:rowOff>38100</xdr:rowOff>
    </xdr:from>
    <xdr:to>
      <xdr:col>0</xdr:col>
      <xdr:colOff>1247775</xdr:colOff>
      <xdr:row>3</xdr:row>
      <xdr:rowOff>247650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28575</xdr:rowOff>
    </xdr:from>
    <xdr:to>
      <xdr:col>1</xdr:col>
      <xdr:colOff>1381125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002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104775</xdr:rowOff>
    </xdr:from>
    <xdr:to>
      <xdr:col>3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534025" y="104775"/>
          <a:ext cx="0" cy="285750"/>
          <a:chOff x="62388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2388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2388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476250</xdr:colOff>
      <xdr:row>0</xdr:row>
      <xdr:rowOff>123825</xdr:rowOff>
    </xdr:from>
    <xdr:to>
      <xdr:col>0</xdr:col>
      <xdr:colOff>1533525</xdr:colOff>
      <xdr:row>3</xdr:row>
      <xdr:rowOff>219075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3825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51</xdr:row>
      <xdr:rowOff>95250</xdr:rowOff>
    </xdr:from>
    <xdr:to>
      <xdr:col>14</xdr:col>
      <xdr:colOff>133350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1762125" y="10191750"/>
        <a:ext cx="82486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51</xdr:row>
      <xdr:rowOff>95250</xdr:rowOff>
    </xdr:from>
    <xdr:to>
      <xdr:col>14</xdr:col>
      <xdr:colOff>133350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1762125" y="10058400"/>
        <a:ext cx="81534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95250"/>
          <a:ext cx="0" cy="438150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95250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95250"/>
          <a:ext cx="0" cy="438150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238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285750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38100</xdr:rowOff>
    </xdr:from>
    <xdr:to>
      <xdr:col>1</xdr:col>
      <xdr:colOff>1285875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09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51</xdr:row>
      <xdr:rowOff>95250</xdr:rowOff>
    </xdr:from>
    <xdr:to>
      <xdr:col>14</xdr:col>
      <xdr:colOff>133350</xdr:colOff>
      <xdr:row>66</xdr:row>
      <xdr:rowOff>9525</xdr:rowOff>
    </xdr:to>
    <xdr:graphicFrame>
      <xdr:nvGraphicFramePr>
        <xdr:cNvPr id="2" name="1 Gráfico"/>
        <xdr:cNvGraphicFramePr/>
      </xdr:nvGraphicFramePr>
      <xdr:xfrm>
        <a:off x="1762125" y="10048875"/>
        <a:ext cx="6667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\johanha\Documents\00%20Supersociedades\07%20Gesti&#243;n%20de%20calidad\05%20Indicadores%20de%20Gesti&#243;n\01%20A&#241;o%202019\IndicadoresTalentoHumano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ma Posesion "/>
      <sheetName val="Registro Toma Poses "/>
      <sheetName val="Oport Termin Proc"/>
      <sheetName val="Regis Opor Term Pro"/>
      <sheetName val="NivelConocimiento"/>
      <sheetName val="RegistroNivel"/>
      <sheetName val="Poblamiento"/>
      <sheetName val="RegistroPoblam"/>
      <sheetName val="PlanBienestar"/>
      <sheetName val="registroPlanBienestar"/>
      <sheetName val="Efect ProgramaInducción"/>
      <sheetName val="RegistroEfectiv Inducción"/>
      <sheetName val="PIC"/>
      <sheetName val="registroPIC"/>
    </sheetNames>
    <sheetDataSet>
      <sheetData sheetId="6">
        <row r="12">
          <cell r="C12" t="str">
            <v>GESTION DEL TALENTO HUMANO</v>
          </cell>
        </row>
        <row r="40">
          <cell r="B40" t="str">
            <v>Cargos provistos</v>
          </cell>
        </row>
        <row r="41">
          <cell r="B41" t="str">
            <v>Total de cargos de la planta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S171"/>
  <sheetViews>
    <sheetView zoomScalePageLayoutView="0" workbookViewId="0" topLeftCell="A1">
      <selection activeCell="C24" sqref="C24:P24"/>
    </sheetView>
  </sheetViews>
  <sheetFormatPr defaultColWidth="11.421875" defaultRowHeight="12.75"/>
  <cols>
    <col min="1" max="1" width="3.00390625" style="3" customWidth="1"/>
    <col min="2" max="2" width="30.00390625" style="3" customWidth="1"/>
    <col min="3" max="3" width="16.7109375" style="3" customWidth="1"/>
    <col min="4" max="4" width="5.7109375" style="3" bestFit="1" customWidth="1"/>
    <col min="5" max="5" width="7.00390625" style="3" bestFit="1" customWidth="1"/>
    <col min="6" max="6" width="6.7109375" style="3" bestFit="1" customWidth="1"/>
    <col min="7" max="7" width="6.28125" style="3" bestFit="1" customWidth="1"/>
    <col min="8" max="8" width="6.7109375" style="3" bestFit="1" customWidth="1"/>
    <col min="9" max="9" width="6.28125" style="3" bestFit="1" customWidth="1"/>
    <col min="10" max="10" width="7.00390625" style="3" bestFit="1" customWidth="1"/>
    <col min="11" max="11" width="6.421875" style="3" bestFit="1" customWidth="1"/>
    <col min="12" max="12" width="9.421875" style="3" customWidth="1"/>
    <col min="13" max="13" width="8.421875" style="3" customWidth="1"/>
    <col min="14" max="14" width="7.28125" style="3" customWidth="1"/>
    <col min="15" max="15" width="6.57421875" style="3" customWidth="1"/>
    <col min="16" max="16" width="12.28125" style="3" customWidth="1"/>
    <col min="17" max="18" width="11.7109375" style="3" customWidth="1"/>
    <col min="19" max="16384" width="11.421875" style="3" customWidth="1"/>
  </cols>
  <sheetData>
    <row r="1" ht="13.5" thickBot="1"/>
    <row r="2" spans="2:16" ht="16.5" customHeight="1">
      <c r="B2" s="264"/>
      <c r="C2" s="267" t="s">
        <v>56</v>
      </c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270" t="s">
        <v>57</v>
      </c>
      <c r="O2" s="271"/>
      <c r="P2" s="272"/>
    </row>
    <row r="3" spans="2:16" ht="15.75" customHeight="1">
      <c r="B3" s="265"/>
      <c r="C3" s="273" t="s">
        <v>58</v>
      </c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276" t="s">
        <v>97</v>
      </c>
      <c r="O3" s="277"/>
      <c r="P3" s="278"/>
    </row>
    <row r="4" spans="2:16" ht="15.75" customHeight="1">
      <c r="B4" s="265"/>
      <c r="C4" s="273" t="s">
        <v>59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76" t="s">
        <v>62</v>
      </c>
      <c r="O4" s="277"/>
      <c r="P4" s="278"/>
    </row>
    <row r="5" spans="2:16" ht="16.5" customHeight="1" thickBot="1">
      <c r="B5" s="266"/>
      <c r="C5" s="279" t="s">
        <v>60</v>
      </c>
      <c r="D5" s="280"/>
      <c r="E5" s="280"/>
      <c r="F5" s="280"/>
      <c r="G5" s="280"/>
      <c r="H5" s="280"/>
      <c r="I5" s="280"/>
      <c r="J5" s="280"/>
      <c r="K5" s="280"/>
      <c r="L5" s="280"/>
      <c r="M5" s="281"/>
      <c r="N5" s="282" t="s">
        <v>61</v>
      </c>
      <c r="O5" s="283"/>
      <c r="P5" s="284"/>
    </row>
    <row r="6" ht="13.5" thickBot="1"/>
    <row r="7" spans="1:17" ht="12.75">
      <c r="A7" s="32"/>
      <c r="B7" s="285" t="s">
        <v>65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32"/>
    </row>
    <row r="8" spans="1:17" ht="13.5" thickBot="1">
      <c r="A8" s="32"/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32"/>
    </row>
    <row r="9" spans="1:17" ht="6.75" customHeight="1" thickBot="1">
      <c r="A9" s="3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32"/>
    </row>
    <row r="10" spans="1:17" ht="26.25" customHeight="1" thickBot="1">
      <c r="A10" s="32"/>
      <c r="B10" s="16" t="s">
        <v>83</v>
      </c>
      <c r="C10" s="17">
        <v>2017</v>
      </c>
      <c r="D10" s="292" t="s">
        <v>1</v>
      </c>
      <c r="E10" s="293"/>
      <c r="F10" s="293"/>
      <c r="G10" s="293"/>
      <c r="H10" s="294" t="s">
        <v>96</v>
      </c>
      <c r="I10" s="294"/>
      <c r="J10" s="294"/>
      <c r="K10" s="293" t="s">
        <v>27</v>
      </c>
      <c r="L10" s="293"/>
      <c r="M10" s="293"/>
      <c r="N10" s="293"/>
      <c r="O10" s="294" t="s">
        <v>35</v>
      </c>
      <c r="P10" s="295"/>
      <c r="Q10" s="32"/>
    </row>
    <row r="11" spans="1:17" ht="4.5" customHeight="1" thickBot="1">
      <c r="A11" s="32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/>
      <c r="Q11" s="32"/>
    </row>
    <row r="12" spans="1:17" ht="13.5" thickBot="1">
      <c r="A12" s="32"/>
      <c r="B12" s="23" t="s">
        <v>0</v>
      </c>
      <c r="C12" s="299" t="s">
        <v>46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  <c r="Q12" s="32"/>
    </row>
    <row r="13" spans="1:17" ht="4.5" customHeight="1" thickBot="1">
      <c r="A13" s="32"/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3"/>
      <c r="Q13" s="32"/>
    </row>
    <row r="14" spans="1:17" ht="13.5" thickBot="1">
      <c r="A14" s="32"/>
      <c r="B14" s="23" t="s">
        <v>6</v>
      </c>
      <c r="C14" s="304" t="s">
        <v>98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6"/>
      <c r="Q14" s="32"/>
    </row>
    <row r="15" spans="1:17" ht="4.5" customHeight="1" thickBot="1">
      <c r="A15" s="32"/>
      <c r="B15" s="307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  <c r="Q15" s="32"/>
    </row>
    <row r="16" spans="1:17" ht="37.5" customHeight="1" thickBot="1">
      <c r="A16" s="32"/>
      <c r="B16" s="23" t="s">
        <v>25</v>
      </c>
      <c r="C16" s="310" t="s">
        <v>99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Q16" s="32"/>
    </row>
    <row r="17" spans="1:17" ht="4.5" customHeight="1" thickBot="1">
      <c r="A17" s="32"/>
      <c r="B17" s="307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9"/>
      <c r="Q17" s="32"/>
    </row>
    <row r="18" spans="1:17" ht="26.25" customHeight="1" thickBot="1">
      <c r="A18" s="32"/>
      <c r="B18" s="23" t="s">
        <v>11</v>
      </c>
      <c r="C18" s="313" t="s">
        <v>114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5"/>
      <c r="Q18" s="32"/>
    </row>
    <row r="19" spans="1:17" ht="4.5" customHeight="1" thickBot="1">
      <c r="A19" s="32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2"/>
    </row>
    <row r="20" spans="1:17" ht="17.25" customHeight="1" thickBot="1">
      <c r="A20" s="32"/>
      <c r="B20" s="317" t="s">
        <v>26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9"/>
      <c r="Q20" s="32"/>
    </row>
    <row r="21" spans="1:17" ht="4.5" customHeight="1" thickBot="1">
      <c r="A21" s="32"/>
      <c r="B21" s="320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  <c r="Q21" s="32"/>
    </row>
    <row r="22" spans="1:17" ht="45.75" customHeight="1" thickBot="1">
      <c r="A22" s="32"/>
      <c r="B22" s="23" t="s">
        <v>3</v>
      </c>
      <c r="C22" s="323" t="s">
        <v>145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  <c r="Q22" s="32"/>
    </row>
    <row r="23" spans="1:17" ht="4.5" customHeight="1" thickBot="1">
      <c r="A23" s="32"/>
      <c r="B23" s="307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2"/>
    </row>
    <row r="24" spans="1:17" ht="52.5" customHeight="1" thickBot="1">
      <c r="A24" s="32"/>
      <c r="B24" s="23" t="s">
        <v>12</v>
      </c>
      <c r="C24" s="310" t="s">
        <v>146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5"/>
      <c r="Q24" s="32"/>
    </row>
    <row r="25" spans="1:17" ht="4.5" customHeight="1" thickBot="1">
      <c r="A25" s="32"/>
      <c r="B25" s="307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  <c r="Q25" s="32"/>
    </row>
    <row r="26" spans="1:17" ht="13.5" customHeight="1" thickBot="1">
      <c r="A26" s="32"/>
      <c r="B26" s="2" t="s">
        <v>2</v>
      </c>
      <c r="C26" s="326" t="s">
        <v>100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/>
      <c r="Q26" s="32"/>
    </row>
    <row r="27" spans="1:17" ht="4.5" customHeight="1" thickBot="1">
      <c r="A27" s="32"/>
      <c r="B27" s="329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1"/>
      <c r="Q27" s="32"/>
    </row>
    <row r="28" spans="1:17" ht="12.75" customHeight="1" thickBot="1">
      <c r="A28" s="32"/>
      <c r="B28" s="2" t="s">
        <v>13</v>
      </c>
      <c r="C28" s="11" t="s">
        <v>14</v>
      </c>
      <c r="D28" s="323" t="s">
        <v>101</v>
      </c>
      <c r="E28" s="332"/>
      <c r="F28" s="332"/>
      <c r="G28" s="333"/>
      <c r="H28" s="334" t="s">
        <v>15</v>
      </c>
      <c r="I28" s="334"/>
      <c r="J28" s="334"/>
      <c r="K28" s="323" t="s">
        <v>102</v>
      </c>
      <c r="L28" s="332"/>
      <c r="M28" s="333"/>
      <c r="N28" s="335" t="s">
        <v>16</v>
      </c>
      <c r="O28" s="336"/>
      <c r="P28" s="33" t="s">
        <v>103</v>
      </c>
      <c r="Q28" s="32"/>
    </row>
    <row r="29" spans="1:17" ht="4.5" customHeight="1" thickBot="1">
      <c r="A29" s="32"/>
      <c r="B29" s="337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38"/>
      <c r="Q29" s="32"/>
    </row>
    <row r="30" spans="1:17" ht="13.5" thickBot="1">
      <c r="A30" s="32"/>
      <c r="B30" s="2" t="s">
        <v>7</v>
      </c>
      <c r="C30" s="304" t="s">
        <v>104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6"/>
      <c r="Q30" s="32"/>
    </row>
    <row r="31" spans="1:17" ht="4.5" customHeight="1" thickBot="1">
      <c r="A31" s="32"/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9"/>
      <c r="Q31" s="32"/>
    </row>
    <row r="32" spans="1:17" ht="13.5" thickBot="1">
      <c r="A32" s="32"/>
      <c r="B32" s="2" t="s">
        <v>4</v>
      </c>
      <c r="C32" s="339" t="s">
        <v>147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32"/>
    </row>
    <row r="33" spans="1:17" ht="4.5" customHeight="1" thickBot="1">
      <c r="A33" s="32"/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9"/>
      <c r="Q33" s="32"/>
    </row>
    <row r="34" spans="1:17" ht="13.5" thickBot="1">
      <c r="A34" s="32"/>
      <c r="B34" s="2" t="s">
        <v>23</v>
      </c>
      <c r="C34" s="339" t="s">
        <v>69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300"/>
      <c r="Q34" s="32"/>
    </row>
    <row r="35" spans="1:17" ht="4.5" customHeight="1" thickBot="1">
      <c r="A35" s="32"/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32"/>
    </row>
    <row r="36" spans="1:17" ht="16.5" customHeight="1" thickBot="1">
      <c r="A36" s="32"/>
      <c r="B36" s="2" t="s">
        <v>64</v>
      </c>
      <c r="C36" s="339" t="s">
        <v>69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300"/>
      <c r="Q36" s="32"/>
    </row>
    <row r="37" spans="1:17" ht="4.5" customHeight="1" thickBo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>
      <c r="A38" s="32"/>
      <c r="B38" s="340" t="s">
        <v>17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343"/>
      <c r="Q38" s="32"/>
    </row>
    <row r="39" spans="1:17" ht="13.5" thickBot="1">
      <c r="A39" s="32"/>
      <c r="B39" s="1" t="s">
        <v>22</v>
      </c>
      <c r="C39" s="344" t="s">
        <v>18</v>
      </c>
      <c r="D39" s="345"/>
      <c r="E39" s="345"/>
      <c r="F39" s="345"/>
      <c r="G39" s="346"/>
      <c r="H39" s="344" t="s">
        <v>7</v>
      </c>
      <c r="I39" s="345"/>
      <c r="J39" s="345"/>
      <c r="K39" s="345"/>
      <c r="L39" s="346"/>
      <c r="M39" s="344" t="s">
        <v>19</v>
      </c>
      <c r="N39" s="345"/>
      <c r="O39" s="347"/>
      <c r="P39" s="346"/>
      <c r="Q39" s="32"/>
    </row>
    <row r="40" spans="1:17" ht="12" customHeight="1">
      <c r="A40" s="32"/>
      <c r="B40" s="34" t="s">
        <v>105</v>
      </c>
      <c r="C40" s="348" t="s">
        <v>106</v>
      </c>
      <c r="D40" s="349"/>
      <c r="E40" s="349"/>
      <c r="F40" s="349"/>
      <c r="G40" s="350"/>
      <c r="H40" s="348" t="s">
        <v>104</v>
      </c>
      <c r="I40" s="349"/>
      <c r="J40" s="349"/>
      <c r="K40" s="349"/>
      <c r="L40" s="350"/>
      <c r="M40" s="348" t="s">
        <v>107</v>
      </c>
      <c r="N40" s="349"/>
      <c r="O40" s="349"/>
      <c r="P40" s="351"/>
      <c r="Q40" s="32"/>
    </row>
    <row r="41" spans="1:17" ht="23.25" customHeight="1">
      <c r="A41" s="32"/>
      <c r="B41" s="35" t="s">
        <v>108</v>
      </c>
      <c r="C41" s="348" t="s">
        <v>138</v>
      </c>
      <c r="D41" s="349"/>
      <c r="E41" s="349"/>
      <c r="F41" s="349"/>
      <c r="G41" s="350"/>
      <c r="H41" s="348" t="s">
        <v>104</v>
      </c>
      <c r="I41" s="349"/>
      <c r="J41" s="349"/>
      <c r="K41" s="349"/>
      <c r="L41" s="350"/>
      <c r="M41" s="348" t="s">
        <v>107</v>
      </c>
      <c r="N41" s="349"/>
      <c r="O41" s="349"/>
      <c r="P41" s="351"/>
      <c r="Q41" s="32"/>
    </row>
    <row r="42" spans="1:17" ht="13.5" customHeight="1">
      <c r="A42" s="32"/>
      <c r="B42" s="12"/>
      <c r="C42" s="352"/>
      <c r="D42" s="353"/>
      <c r="E42" s="353"/>
      <c r="F42" s="353"/>
      <c r="G42" s="354"/>
      <c r="H42" s="352"/>
      <c r="I42" s="353"/>
      <c r="J42" s="353"/>
      <c r="K42" s="353"/>
      <c r="L42" s="354"/>
      <c r="M42" s="352"/>
      <c r="N42" s="353"/>
      <c r="O42" s="353"/>
      <c r="P42" s="355"/>
      <c r="Q42" s="32"/>
    </row>
    <row r="43" spans="1:17" ht="12.75" customHeight="1">
      <c r="A43" s="32"/>
      <c r="B43" s="12"/>
      <c r="C43" s="352"/>
      <c r="D43" s="353"/>
      <c r="E43" s="353"/>
      <c r="F43" s="353"/>
      <c r="G43" s="354"/>
      <c r="H43" s="352"/>
      <c r="I43" s="353"/>
      <c r="J43" s="353"/>
      <c r="K43" s="353"/>
      <c r="L43" s="354"/>
      <c r="M43" s="352"/>
      <c r="N43" s="353"/>
      <c r="O43" s="353"/>
      <c r="P43" s="355"/>
      <c r="Q43" s="32"/>
    </row>
    <row r="44" spans="1:17" ht="11.25" customHeight="1" thickBot="1">
      <c r="A44" s="32"/>
      <c r="B44" s="8"/>
      <c r="C44" s="356"/>
      <c r="D44" s="357"/>
      <c r="E44" s="357"/>
      <c r="F44" s="357"/>
      <c r="G44" s="358"/>
      <c r="H44" s="356"/>
      <c r="I44" s="357"/>
      <c r="J44" s="357"/>
      <c r="K44" s="357"/>
      <c r="L44" s="358"/>
      <c r="M44" s="356"/>
      <c r="N44" s="357"/>
      <c r="O44" s="357"/>
      <c r="P44" s="359"/>
      <c r="Q44" s="32"/>
    </row>
    <row r="45" spans="1:17" ht="4.5" customHeight="1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>
      <c r="A46" s="32"/>
      <c r="B46" s="317" t="s">
        <v>8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9"/>
      <c r="Q46" s="32"/>
    </row>
    <row r="47" spans="1:17" ht="4.5" customHeight="1" thickBot="1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ht="12.75">
      <c r="A48" s="32"/>
      <c r="B48" s="360" t="s">
        <v>20</v>
      </c>
      <c r="C48" s="9" t="s">
        <v>9</v>
      </c>
      <c r="D48" s="47" t="s">
        <v>126</v>
      </c>
      <c r="E48" s="47" t="s">
        <v>127</v>
      </c>
      <c r="F48" s="47" t="s">
        <v>128</v>
      </c>
      <c r="G48" s="47" t="s">
        <v>129</v>
      </c>
      <c r="H48" s="47" t="s">
        <v>130</v>
      </c>
      <c r="I48" s="47" t="s">
        <v>131</v>
      </c>
      <c r="J48" s="47" t="s">
        <v>132</v>
      </c>
      <c r="K48" s="47" t="s">
        <v>133</v>
      </c>
      <c r="L48" s="47" t="s">
        <v>134</v>
      </c>
      <c r="M48" s="47" t="s">
        <v>135</v>
      </c>
      <c r="N48" s="47" t="s">
        <v>136</v>
      </c>
      <c r="O48" s="47" t="s">
        <v>137</v>
      </c>
      <c r="P48" s="15" t="s">
        <v>24</v>
      </c>
      <c r="Q48" s="32"/>
    </row>
    <row r="49" spans="1:17" ht="13.5" thickBot="1">
      <c r="A49" s="32"/>
      <c r="B49" s="361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45">
        <f>'Registro Toma Poses '!C12</f>
        <v>0</v>
      </c>
      <c r="P49" s="14"/>
      <c r="Q49" s="32"/>
    </row>
    <row r="50" spans="1:17" ht="4.5" customHeight="1" thickBot="1">
      <c r="A50" s="32"/>
      <c r="B50" s="301">
        <v>0.9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3"/>
      <c r="Q50" s="32"/>
    </row>
    <row r="51" spans="1:17" ht="13.5" thickBot="1">
      <c r="A51" s="32"/>
      <c r="B51" s="317" t="s">
        <v>21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9"/>
      <c r="Q51" s="32"/>
    </row>
    <row r="52" spans="1:17" ht="12.75">
      <c r="A52" s="32"/>
      <c r="B52" s="364" t="s">
        <v>109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6"/>
      <c r="Q52" s="32"/>
    </row>
    <row r="53" spans="1:17" ht="12.75">
      <c r="A53" s="32"/>
      <c r="B53" s="367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9"/>
      <c r="Q53" s="32"/>
    </row>
    <row r="54" spans="1:17" ht="12.75">
      <c r="A54" s="32"/>
      <c r="B54" s="367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9"/>
      <c r="Q54" s="32"/>
    </row>
    <row r="55" spans="1:17" ht="12.75">
      <c r="A55" s="32"/>
      <c r="B55" s="367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9"/>
      <c r="Q55" s="32"/>
    </row>
    <row r="56" spans="1:17" ht="12.75">
      <c r="A56" s="32"/>
      <c r="B56" s="367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9"/>
      <c r="Q56" s="32"/>
    </row>
    <row r="57" spans="1:17" ht="12.75">
      <c r="A57" s="32"/>
      <c r="B57" s="367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9"/>
      <c r="Q57" s="32"/>
    </row>
    <row r="58" spans="1:17" ht="12.75">
      <c r="A58" s="32"/>
      <c r="B58" s="367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9"/>
      <c r="Q58" s="32"/>
    </row>
    <row r="59" spans="1:17" ht="12.75">
      <c r="A59" s="32"/>
      <c r="B59" s="367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9"/>
      <c r="Q59" s="32"/>
    </row>
    <row r="60" spans="1:17" ht="12.75">
      <c r="A60" s="32"/>
      <c r="B60" s="367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9"/>
      <c r="Q60" s="32"/>
    </row>
    <row r="61" spans="1:17" ht="12.75">
      <c r="A61" s="32"/>
      <c r="B61" s="367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9"/>
      <c r="Q61" s="32"/>
    </row>
    <row r="62" spans="1:17" ht="12.75">
      <c r="A62" s="32"/>
      <c r="B62" s="367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9"/>
      <c r="Q62" s="32"/>
    </row>
    <row r="63" spans="1:17" ht="12.75">
      <c r="A63" s="32"/>
      <c r="B63" s="367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2"/>
    </row>
    <row r="64" spans="1:17" ht="12.75">
      <c r="A64" s="32"/>
      <c r="B64" s="367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9"/>
      <c r="Q64" s="32"/>
    </row>
    <row r="65" spans="1:17" ht="12.75">
      <c r="A65" s="32"/>
      <c r="B65" s="367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9"/>
      <c r="Q65" s="32"/>
    </row>
    <row r="66" spans="1:17" ht="12.75">
      <c r="A66" s="32"/>
      <c r="B66" s="367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9"/>
      <c r="Q66" s="32"/>
    </row>
    <row r="67" spans="1:17" ht="13.5" thickBot="1">
      <c r="A67" s="32"/>
      <c r="B67" s="370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2"/>
      <c r="Q67" s="32"/>
    </row>
    <row r="68" spans="1:17" s="21" customFormat="1" ht="4.5" customHeight="1" thickBot="1">
      <c r="A68" s="373"/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</row>
    <row r="69" spans="1:17" ht="80.25" customHeight="1" thickBot="1">
      <c r="A69" s="32"/>
      <c r="B69" s="20" t="s">
        <v>5</v>
      </c>
      <c r="C69" s="374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6"/>
      <c r="Q69" s="32"/>
    </row>
    <row r="70" spans="1:17" ht="41.25" customHeight="1" thickBot="1">
      <c r="A70" s="32"/>
      <c r="B70" s="19" t="s">
        <v>63</v>
      </c>
      <c r="C70" s="339" t="s">
        <v>139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300"/>
      <c r="Q70" s="32"/>
    </row>
    <row r="71" spans="1:17" ht="27.75" customHeight="1" thickBot="1">
      <c r="A71" s="32"/>
      <c r="B71" s="19" t="s">
        <v>84</v>
      </c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8"/>
      <c r="Q71" s="32"/>
    </row>
    <row r="74" ht="12.75">
      <c r="C74" s="22"/>
    </row>
    <row r="85" spans="2:13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ht="12.75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ht="12.75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ht="12.75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ht="12.75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ht="12.75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ht="12.75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>
      <c r="A120" s="38"/>
      <c r="B120" s="42" t="s">
        <v>76</v>
      </c>
      <c r="C120" s="38"/>
      <c r="D120" s="38">
        <v>2013</v>
      </c>
      <c r="E120" s="38"/>
      <c r="F120" s="37"/>
      <c r="G120" s="37"/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>
      <c r="A121" s="38"/>
      <c r="B121" s="42" t="s">
        <v>77</v>
      </c>
      <c r="C121" s="38"/>
      <c r="D121" s="38">
        <v>2014</v>
      </c>
      <c r="E121" s="38"/>
      <c r="F121" s="37"/>
      <c r="G121" s="37"/>
      <c r="H121" s="3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>
      <c r="A122" s="38"/>
      <c r="B122" s="42" t="s">
        <v>78</v>
      </c>
      <c r="C122" s="38"/>
      <c r="D122" s="38">
        <v>2016</v>
      </c>
      <c r="E122" s="38"/>
      <c r="F122" s="37"/>
      <c r="G122" s="37"/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>
      <c r="A123" s="38"/>
      <c r="B123" s="42" t="s">
        <v>82</v>
      </c>
      <c r="C123" s="38"/>
      <c r="D123" s="38">
        <v>2017</v>
      </c>
      <c r="E123" s="38"/>
      <c r="F123" s="37"/>
      <c r="G123" s="37"/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>
      <c r="A124" s="38"/>
      <c r="B124" s="42" t="s">
        <v>79</v>
      </c>
      <c r="C124" s="38"/>
      <c r="D124" s="38"/>
      <c r="E124" s="38"/>
      <c r="F124" s="37"/>
      <c r="G124" s="37"/>
      <c r="H124" s="3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>
      <c r="A125" s="38"/>
      <c r="B125" s="42" t="s">
        <v>80</v>
      </c>
      <c r="C125" s="38"/>
      <c r="D125" s="38"/>
      <c r="E125" s="38"/>
      <c r="F125" s="37"/>
      <c r="G125" s="37"/>
      <c r="H125" s="3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>
      <c r="A126" s="38"/>
      <c r="B126" s="42" t="s">
        <v>81</v>
      </c>
      <c r="C126" s="38"/>
      <c r="D126" s="38"/>
      <c r="E126" s="38"/>
      <c r="F126" s="37"/>
      <c r="G126" s="37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42" t="s">
        <v>114</v>
      </c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  <row r="168" ht="12.75">
      <c r="B168" s="43"/>
    </row>
    <row r="169" ht="12.75">
      <c r="B169" s="43"/>
    </row>
    <row r="170" ht="12.75">
      <c r="B170" s="43"/>
    </row>
    <row r="171" ht="12.75">
      <c r="B171" s="43"/>
    </row>
  </sheetData>
  <sheetProtection/>
  <mergeCells count="72">
    <mergeCell ref="B51:P51"/>
    <mergeCell ref="B52:P67"/>
    <mergeCell ref="A68:Q68"/>
    <mergeCell ref="C69:P69"/>
    <mergeCell ref="C70:P70"/>
    <mergeCell ref="C71:P71"/>
    <mergeCell ref="C44:G44"/>
    <mergeCell ref="H44:L44"/>
    <mergeCell ref="M44:P44"/>
    <mergeCell ref="B46:P46"/>
    <mergeCell ref="B48:B49"/>
    <mergeCell ref="B50:P50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orientation="portrait" paperSize="14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X146"/>
  <sheetViews>
    <sheetView zoomScale="80" zoomScaleNormal="80" zoomScalePageLayoutView="0" workbookViewId="0" topLeftCell="A4">
      <selection activeCell="D10" sqref="D10:D12"/>
    </sheetView>
  </sheetViews>
  <sheetFormatPr defaultColWidth="11.421875" defaultRowHeight="30" customHeight="1"/>
  <cols>
    <col min="1" max="1" width="28.57421875" style="83" customWidth="1"/>
    <col min="2" max="2" width="27.00390625" style="76" bestFit="1" customWidth="1"/>
    <col min="3" max="12" width="15.7109375" style="76" customWidth="1"/>
    <col min="13" max="13" width="5.28125" style="76" customWidth="1"/>
    <col min="14" max="14" width="10.7109375" style="76" customWidth="1"/>
    <col min="15" max="15" width="27.57421875" style="76" bestFit="1" customWidth="1"/>
    <col min="16" max="18" width="11.421875" style="108" customWidth="1"/>
    <col min="19" max="19" width="11.421875" style="96" hidden="1" customWidth="1"/>
    <col min="20" max="20" width="11.421875" style="108" customWidth="1"/>
    <col min="21" max="16384" width="11.421875" style="76" customWidth="1"/>
  </cols>
  <sheetData>
    <row r="1" spans="1:24" ht="30" customHeight="1">
      <c r="A1" s="609"/>
      <c r="B1" s="610" t="s">
        <v>56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2"/>
      <c r="N1" s="585" t="str">
        <f>+NivelConocimiento!N2:P2</f>
        <v>Código: GC-F-006</v>
      </c>
      <c r="O1" s="586"/>
      <c r="P1" s="107"/>
      <c r="Q1" s="107"/>
      <c r="T1" s="107"/>
      <c r="U1" s="73"/>
      <c r="V1" s="73"/>
      <c r="W1" s="74"/>
      <c r="X1" s="75"/>
    </row>
    <row r="2" spans="1:24" s="53" customFormat="1" ht="30" customHeight="1">
      <c r="A2" s="609"/>
      <c r="B2" s="610" t="s">
        <v>87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2"/>
      <c r="N2" s="585" t="str">
        <f>+NivelConocimiento!N3:P3</f>
        <v>Fecha: 14 de junio de 2019</v>
      </c>
      <c r="O2" s="586"/>
      <c r="P2" s="109"/>
      <c r="Q2" s="109"/>
      <c r="R2" s="110"/>
      <c r="S2" s="119" t="str">
        <f>+NivelConocimiento!S2</f>
        <v>Mayor o Igual a 10%</v>
      </c>
      <c r="T2" s="109"/>
      <c r="U2" s="77"/>
      <c r="V2" s="77"/>
      <c r="W2" s="78"/>
      <c r="X2" s="79"/>
    </row>
    <row r="3" spans="1:24" s="53" customFormat="1" ht="30" customHeight="1">
      <c r="A3" s="609"/>
      <c r="B3" s="610" t="s">
        <v>89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2"/>
      <c r="N3" s="585" t="str">
        <f>+NivelConocimiento!N4:P4</f>
        <v>Versión 004</v>
      </c>
      <c r="O3" s="586"/>
      <c r="P3" s="109"/>
      <c r="Q3" s="109"/>
      <c r="R3" s="110"/>
      <c r="S3" s="97">
        <f>+NivelConocimiento!S3</f>
        <v>0.0999</v>
      </c>
      <c r="T3" s="109"/>
      <c r="U3" s="77"/>
      <c r="V3" s="77"/>
      <c r="W3" s="78"/>
      <c r="X3" s="79"/>
    </row>
    <row r="4" spans="1:24" s="53" customFormat="1" ht="30" customHeight="1">
      <c r="A4" s="609"/>
      <c r="B4" s="610" t="s">
        <v>91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2"/>
      <c r="N4" s="586" t="str">
        <f>+NivelConocimiento!N5:P5</f>
        <v>Pagina 1 de 1</v>
      </c>
      <c r="O4" s="586"/>
      <c r="P4" s="111"/>
      <c r="Q4" s="111"/>
      <c r="R4" s="110"/>
      <c r="S4" s="97">
        <f>+NivelConocimiento!S4</f>
        <v>0.05</v>
      </c>
      <c r="T4" s="111"/>
      <c r="U4" s="80"/>
      <c r="V4" s="80"/>
      <c r="W4" s="78"/>
      <c r="X4" s="79"/>
    </row>
    <row r="5" spans="1:24" s="53" customFormat="1" ht="18">
      <c r="A5" s="100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11"/>
      <c r="Q5" s="111"/>
      <c r="R5" s="110"/>
      <c r="S5" s="97">
        <f>+NivelConocimiento!S5</f>
        <v>0.04999999</v>
      </c>
      <c r="T5" s="111"/>
      <c r="U5" s="80"/>
      <c r="V5" s="80"/>
      <c r="W5" s="78"/>
      <c r="X5" s="79"/>
    </row>
    <row r="6" spans="1:20" s="53" customFormat="1" ht="13.5" customHeight="1">
      <c r="A6" s="104" t="s">
        <v>0</v>
      </c>
      <c r="B6" s="105"/>
      <c r="C6" s="616" t="str">
        <f>+NivelConocimiento!C12:P12</f>
        <v>GESTION DEL TALENTO HUMANO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110"/>
      <c r="Q6" s="110"/>
      <c r="R6" s="110"/>
      <c r="S6" s="97"/>
      <c r="T6" s="110"/>
    </row>
    <row r="7" spans="1:20" s="53" customFormat="1" ht="11.25" customHeight="1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10"/>
      <c r="Q7" s="110"/>
      <c r="R7" s="110"/>
      <c r="S7" s="97"/>
      <c r="T7" s="110"/>
    </row>
    <row r="8" spans="1:20" s="81" customFormat="1" ht="30" customHeight="1">
      <c r="A8" s="613" t="s">
        <v>92</v>
      </c>
      <c r="B8" s="615" t="s">
        <v>20</v>
      </c>
      <c r="C8" s="615" t="str">
        <f>+NivelConocimiento!C14:P14</f>
        <v>Nivel de Conocimiento</v>
      </c>
      <c r="D8" s="615"/>
      <c r="E8" s="615"/>
      <c r="F8" s="615"/>
      <c r="G8" s="615"/>
      <c r="H8" s="615"/>
      <c r="I8" s="615"/>
      <c r="J8" s="615"/>
      <c r="K8" s="615"/>
      <c r="L8" s="615"/>
      <c r="M8" s="615" t="s">
        <v>94</v>
      </c>
      <c r="N8" s="615"/>
      <c r="O8" s="615"/>
      <c r="P8" s="112"/>
      <c r="Q8" s="112"/>
      <c r="R8" s="112"/>
      <c r="S8" s="96"/>
      <c r="T8" s="112"/>
    </row>
    <row r="9" spans="1:20" s="82" customFormat="1" ht="30" customHeight="1">
      <c r="A9" s="614"/>
      <c r="B9" s="613"/>
      <c r="C9" s="49" t="s">
        <v>232</v>
      </c>
      <c r="D9" s="49" t="s">
        <v>93</v>
      </c>
      <c r="E9" s="49" t="s">
        <v>231</v>
      </c>
      <c r="F9" s="49" t="s">
        <v>93</v>
      </c>
      <c r="G9" s="49" t="s">
        <v>176</v>
      </c>
      <c r="H9" s="49" t="s">
        <v>93</v>
      </c>
      <c r="I9" s="49" t="s">
        <v>177</v>
      </c>
      <c r="J9" s="49" t="s">
        <v>93</v>
      </c>
      <c r="K9" s="49" t="s">
        <v>10</v>
      </c>
      <c r="L9" s="49" t="s">
        <v>93</v>
      </c>
      <c r="M9" s="613"/>
      <c r="N9" s="613"/>
      <c r="O9" s="613"/>
      <c r="P9" s="113"/>
      <c r="Q9" s="113"/>
      <c r="R9" s="113"/>
      <c r="S9" s="96"/>
      <c r="T9" s="113"/>
    </row>
    <row r="10" spans="1:20" s="53" customFormat="1" ht="49.5" customHeight="1">
      <c r="A10" s="603" t="s">
        <v>285</v>
      </c>
      <c r="B10" s="162" t="str">
        <f>+NivelConocimiento!B40</f>
        <v>Evaluación Final </v>
      </c>
      <c r="C10" s="115">
        <v>9</v>
      </c>
      <c r="D10" s="617">
        <f>IF(C10=0,"0",(C10-C11)/C12)</f>
        <v>0.3</v>
      </c>
      <c r="E10" s="115"/>
      <c r="F10" s="604" t="str">
        <f>IF(E10=0,"0",((E10-E11)/E12)/100)</f>
        <v>0</v>
      </c>
      <c r="G10" s="115"/>
      <c r="H10" s="617" t="str">
        <f>IF(G10=0,"0",((G10-G11)/G12)/100)</f>
        <v>0</v>
      </c>
      <c r="I10" s="115"/>
      <c r="J10" s="617" t="str">
        <f>IF(I10=0,"0",((I10-I11)/I12)/100)</f>
        <v>0</v>
      </c>
      <c r="K10" s="116">
        <f>+C10+E10+G10+I10</f>
        <v>9</v>
      </c>
      <c r="L10" s="604">
        <f>IF(K10=0,"0",((K10-K11)/K12)/100)</f>
        <v>0.003</v>
      </c>
      <c r="M10" s="607"/>
      <c r="N10" s="608"/>
      <c r="O10" s="608"/>
      <c r="P10" s="110"/>
      <c r="Q10" s="110"/>
      <c r="R10" s="110"/>
      <c r="S10" s="96"/>
      <c r="T10" s="110"/>
    </row>
    <row r="11" spans="1:20" s="53" customFormat="1" ht="53.25" customHeight="1">
      <c r="A11" s="603"/>
      <c r="B11" s="162" t="str">
        <f>+NivelConocimiento!B41</f>
        <v>Evaluación Inicial</v>
      </c>
      <c r="C11" s="115">
        <v>6</v>
      </c>
      <c r="D11" s="618"/>
      <c r="E11" s="115"/>
      <c r="F11" s="605"/>
      <c r="G11" s="115"/>
      <c r="H11" s="618"/>
      <c r="I11" s="115"/>
      <c r="J11" s="618"/>
      <c r="K11" s="116">
        <f>+C11+E11+G11+I11</f>
        <v>6</v>
      </c>
      <c r="L11" s="605"/>
      <c r="M11" s="607"/>
      <c r="N11" s="608"/>
      <c r="O11" s="608"/>
      <c r="P11" s="110"/>
      <c r="Q11" s="110"/>
      <c r="R11" s="110"/>
      <c r="S11" s="96"/>
      <c r="T11" s="110"/>
    </row>
    <row r="12" spans="1:15" ht="58.5" customHeight="1">
      <c r="A12" s="603"/>
      <c r="B12" s="171" t="s">
        <v>235</v>
      </c>
      <c r="C12" s="172">
        <v>10</v>
      </c>
      <c r="D12" s="619"/>
      <c r="E12" s="172"/>
      <c r="F12" s="606"/>
      <c r="G12" s="172"/>
      <c r="H12" s="619"/>
      <c r="I12" s="172"/>
      <c r="J12" s="619"/>
      <c r="K12" s="172">
        <f>+C12+E12+G12+I12</f>
        <v>10</v>
      </c>
      <c r="L12" s="606"/>
      <c r="M12" s="607"/>
      <c r="N12" s="608"/>
      <c r="O12" s="608"/>
    </row>
    <row r="13" ht="30" customHeight="1">
      <c r="L13" s="234"/>
    </row>
    <row r="66" ht="30" customHeight="1">
      <c r="S66" s="98"/>
    </row>
    <row r="136" ht="30" customHeight="1">
      <c r="S136" s="99"/>
    </row>
    <row r="137" ht="30" customHeight="1">
      <c r="S137" s="99"/>
    </row>
    <row r="138" ht="30" customHeight="1">
      <c r="S138" s="99"/>
    </row>
    <row r="139" ht="30" customHeight="1">
      <c r="S139" s="99"/>
    </row>
    <row r="140" ht="30" customHeight="1">
      <c r="S140" s="99"/>
    </row>
    <row r="141" ht="30" customHeight="1">
      <c r="S141" s="99"/>
    </row>
    <row r="142" ht="30" customHeight="1">
      <c r="S142" s="99"/>
    </row>
    <row r="143" ht="30" customHeight="1">
      <c r="S143" s="99"/>
    </row>
    <row r="144" ht="30" customHeight="1">
      <c r="S144" s="99"/>
    </row>
    <row r="145" ht="30" customHeight="1">
      <c r="S145" s="99"/>
    </row>
    <row r="146" ht="30" customHeight="1">
      <c r="S146" s="99"/>
    </row>
  </sheetData>
  <sheetProtection formatCells="0" formatColumns="0" formatRows="0" insertRows="0"/>
  <mergeCells count="23">
    <mergeCell ref="M10:O10"/>
    <mergeCell ref="D10:D12"/>
    <mergeCell ref="F10:F12"/>
    <mergeCell ref="H10:H12"/>
    <mergeCell ref="J10:J12"/>
    <mergeCell ref="M11:O11"/>
    <mergeCell ref="C8:L8"/>
    <mergeCell ref="M8:O9"/>
    <mergeCell ref="B3:M3"/>
    <mergeCell ref="N3:O3"/>
    <mergeCell ref="C6:O6"/>
    <mergeCell ref="B4:M4"/>
    <mergeCell ref="N4:O4"/>
    <mergeCell ref="A10:A12"/>
    <mergeCell ref="L10:L12"/>
    <mergeCell ref="M12:O12"/>
    <mergeCell ref="A1:A4"/>
    <mergeCell ref="B1:M1"/>
    <mergeCell ref="N1:O1"/>
    <mergeCell ref="B2:M2"/>
    <mergeCell ref="N2:O2"/>
    <mergeCell ref="A8:A9"/>
    <mergeCell ref="B8:B9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80"/>
  <sheetViews>
    <sheetView zoomScalePageLayoutView="0" workbookViewId="0" topLeftCell="A26">
      <selection activeCell="N10" sqref="N10:P10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5.00390625" style="50" bestFit="1" customWidth="1"/>
    <col min="5" max="5" width="4.7109375" style="50" bestFit="1" customWidth="1"/>
    <col min="6" max="6" width="9.57421875" style="50" bestFit="1" customWidth="1"/>
    <col min="7" max="7" width="5.421875" style="50" bestFit="1" customWidth="1"/>
    <col min="8" max="8" width="5.28125" style="50" bestFit="1" customWidth="1"/>
    <col min="9" max="9" width="9.57421875" style="50" bestFit="1" customWidth="1"/>
    <col min="10" max="10" width="4.28125" style="50" bestFit="1" customWidth="1"/>
    <col min="11" max="11" width="6.421875" style="50" bestFit="1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26.421875" style="50" customWidth="1"/>
    <col min="17" max="18" width="11.7109375" style="50" customWidth="1"/>
    <col min="19" max="19" width="11.421875" style="96" hidden="1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119" t="str">
        <f>+C26</f>
        <v>&gt;= 80%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97">
        <v>0.7999999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97">
        <v>0.70000009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97">
        <v>0.7</v>
      </c>
    </row>
    <row r="6" spans="2:19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97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543" t="s">
        <v>294</v>
      </c>
      <c r="O10" s="544"/>
      <c r="P10" s="545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3.5" thickBot="1">
      <c r="A12" s="52"/>
      <c r="B12" s="61" t="s">
        <v>0</v>
      </c>
      <c r="C12" s="482" t="s">
        <v>171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3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651" t="s">
        <v>222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3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654" t="s">
        <v>217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6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645" t="s">
        <v>185</v>
      </c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7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17" ht="40.5" customHeight="1" thickBot="1">
      <c r="A22" s="52"/>
      <c r="B22" s="61" t="s">
        <v>3</v>
      </c>
      <c r="C22" s="648" t="s">
        <v>236</v>
      </c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50"/>
      <c r="Q22" s="52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72.75" customHeight="1" thickBot="1">
      <c r="A24" s="52"/>
      <c r="B24" s="61" t="s">
        <v>12</v>
      </c>
      <c r="C24" s="495" t="s">
        <v>278</v>
      </c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  <c r="Q24" s="52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21" ht="13.5" customHeight="1" thickBot="1">
      <c r="A26" s="52"/>
      <c r="B26" s="62" t="s">
        <v>2</v>
      </c>
      <c r="C26" s="636" t="s">
        <v>318</v>
      </c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8"/>
      <c r="Q26" s="163"/>
      <c r="R26" s="164"/>
      <c r="S26" s="164"/>
      <c r="T26" s="164"/>
      <c r="U26" s="164"/>
    </row>
    <row r="27" spans="1:17" ht="4.5" customHeight="1" thickBot="1">
      <c r="A27" s="52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52"/>
    </row>
    <row r="28" spans="1:19" s="151" customFormat="1" ht="18" customHeight="1" thickBot="1">
      <c r="A28" s="150"/>
      <c r="B28" s="143" t="s">
        <v>13</v>
      </c>
      <c r="C28" s="144" t="s">
        <v>14</v>
      </c>
      <c r="D28" s="620" t="s">
        <v>195</v>
      </c>
      <c r="E28" s="621"/>
      <c r="F28" s="165">
        <v>0.8</v>
      </c>
      <c r="G28" s="157"/>
      <c r="H28" s="639" t="s">
        <v>15</v>
      </c>
      <c r="I28" s="639"/>
      <c r="J28" s="639"/>
      <c r="K28" s="640" t="s">
        <v>226</v>
      </c>
      <c r="L28" s="641"/>
      <c r="M28" s="642"/>
      <c r="N28" s="643" t="s">
        <v>16</v>
      </c>
      <c r="O28" s="644"/>
      <c r="P28" s="166" t="s">
        <v>227</v>
      </c>
      <c r="Q28" s="150"/>
      <c r="S28" s="1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71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71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494" t="s">
        <v>71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3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2.75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54" customHeight="1">
      <c r="A40" s="52"/>
      <c r="B40" s="167" t="s">
        <v>279</v>
      </c>
      <c r="C40" s="630" t="s">
        <v>196</v>
      </c>
      <c r="D40" s="630"/>
      <c r="E40" s="630"/>
      <c r="F40" s="630"/>
      <c r="G40" s="630"/>
      <c r="H40" s="631" t="s">
        <v>197</v>
      </c>
      <c r="I40" s="631"/>
      <c r="J40" s="631"/>
      <c r="K40" s="631"/>
      <c r="L40" s="631"/>
      <c r="M40" s="630" t="s">
        <v>314</v>
      </c>
      <c r="N40" s="630"/>
      <c r="O40" s="630"/>
      <c r="P40" s="632"/>
      <c r="Q40" s="52"/>
    </row>
    <row r="41" spans="1:17" ht="55.5" customHeight="1">
      <c r="A41" s="52"/>
      <c r="B41" s="167" t="s">
        <v>237</v>
      </c>
      <c r="C41" s="633" t="s">
        <v>196</v>
      </c>
      <c r="D41" s="633"/>
      <c r="E41" s="633"/>
      <c r="F41" s="633"/>
      <c r="G41" s="633"/>
      <c r="H41" s="631" t="s">
        <v>197</v>
      </c>
      <c r="I41" s="631"/>
      <c r="J41" s="631"/>
      <c r="K41" s="631"/>
      <c r="L41" s="631"/>
      <c r="M41" s="630" t="s">
        <v>314</v>
      </c>
      <c r="N41" s="630"/>
      <c r="O41" s="630"/>
      <c r="P41" s="632"/>
      <c r="Q41" s="52"/>
    </row>
    <row r="42" spans="1:17" ht="13.5" customHeight="1">
      <c r="A42" s="52"/>
      <c r="B42" s="146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9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625" t="s">
        <v>8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7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121" t="s">
        <v>9</v>
      </c>
      <c r="D48" s="122" t="s">
        <v>149</v>
      </c>
      <c r="E48" s="122" t="s">
        <v>150</v>
      </c>
      <c r="F48" s="122" t="s">
        <v>151</v>
      </c>
      <c r="G48" s="122" t="s">
        <v>152</v>
      </c>
      <c r="H48" s="122" t="s">
        <v>153</v>
      </c>
      <c r="I48" s="122" t="s">
        <v>154</v>
      </c>
      <c r="J48" s="122" t="s">
        <v>155</v>
      </c>
      <c r="K48" s="122" t="s">
        <v>156</v>
      </c>
      <c r="L48" s="122" t="s">
        <v>157</v>
      </c>
      <c r="M48" s="122" t="s">
        <v>158</v>
      </c>
      <c r="N48" s="122" t="s">
        <v>159</v>
      </c>
      <c r="O48" s="123" t="s">
        <v>160</v>
      </c>
      <c r="P48" s="124" t="s">
        <v>10</v>
      </c>
      <c r="Q48" s="52"/>
    </row>
    <row r="49" spans="1:17" ht="13.5" thickBot="1">
      <c r="A49" s="52"/>
      <c r="B49" s="457"/>
      <c r="C49" s="125" t="s">
        <v>10</v>
      </c>
      <c r="D49" s="126"/>
      <c r="E49" s="126"/>
      <c r="F49" s="127">
        <f>+RegistroBienestar!D10</f>
        <v>1</v>
      </c>
      <c r="G49" s="126"/>
      <c r="H49" s="126"/>
      <c r="I49" s="127" t="str">
        <f>+RegistroBienestar!F10</f>
        <v>0</v>
      </c>
      <c r="J49" s="126"/>
      <c r="K49" s="126"/>
      <c r="L49" s="127" t="str">
        <f>+RegistroBienestar!H10</f>
        <v>0</v>
      </c>
      <c r="M49" s="126"/>
      <c r="N49" s="126"/>
      <c r="O49" s="128" t="str">
        <f>+RegistroBienestar!J10</f>
        <v>0</v>
      </c>
      <c r="P49" s="129">
        <f>+RegistroBienestar!L10</f>
        <v>1</v>
      </c>
      <c r="Q49" s="52"/>
    </row>
    <row r="50" spans="1:17" ht="4.5" customHeight="1" thickBot="1">
      <c r="A50" s="52"/>
      <c r="B50" s="95">
        <v>0.9</v>
      </c>
      <c r="C50" s="72"/>
      <c r="D50" s="72"/>
      <c r="E50" s="72"/>
      <c r="F50" s="130">
        <v>0.8</v>
      </c>
      <c r="G50" s="72"/>
      <c r="H50" s="72"/>
      <c r="I50" s="130">
        <v>0.8</v>
      </c>
      <c r="J50" s="72"/>
      <c r="K50" s="72"/>
      <c r="L50" s="130">
        <v>0.8</v>
      </c>
      <c r="M50" s="72"/>
      <c r="N50" s="72"/>
      <c r="O50" s="130">
        <v>0.8</v>
      </c>
      <c r="P50" s="130">
        <v>0.8</v>
      </c>
      <c r="Q50" s="52"/>
    </row>
    <row r="51" spans="1:17" ht="22.5" customHeight="1" thickBot="1">
      <c r="A51" s="52"/>
      <c r="B51" s="514" t="s">
        <v>21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6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439" t="s">
        <v>191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1"/>
      <c r="Q69" s="52"/>
    </row>
    <row r="70" spans="1:17" ht="162.75" customHeight="1" thickBot="1">
      <c r="A70" s="52"/>
      <c r="B70" s="437"/>
      <c r="C70" s="600"/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2"/>
      <c r="Q70" s="52"/>
    </row>
    <row r="71" spans="1:17" ht="15" customHeight="1">
      <c r="A71" s="52"/>
      <c r="B71" s="437"/>
      <c r="C71" s="439" t="s">
        <v>192</v>
      </c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1"/>
      <c r="Q71" s="52"/>
    </row>
    <row r="72" spans="1:17" ht="129.75" customHeight="1" thickBot="1">
      <c r="A72" s="52"/>
      <c r="B72" s="437"/>
      <c r="C72" s="600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2"/>
      <c r="Q72" s="52"/>
    </row>
    <row r="73" spans="1:17" ht="15" customHeight="1">
      <c r="A73" s="52"/>
      <c r="B73" s="437"/>
      <c r="C73" s="439" t="s">
        <v>193</v>
      </c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1"/>
      <c r="Q73" s="52"/>
    </row>
    <row r="74" spans="1:17" ht="49.5" customHeight="1">
      <c r="A74" s="52"/>
      <c r="B74" s="437"/>
      <c r="C74" s="597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9"/>
      <c r="Q74" s="52"/>
    </row>
    <row r="75" spans="1:17" ht="15" customHeight="1">
      <c r="A75" s="52"/>
      <c r="B75" s="437"/>
      <c r="C75" s="622" t="s">
        <v>284</v>
      </c>
      <c r="D75" s="623"/>
      <c r="E75" s="623"/>
      <c r="F75" s="623"/>
      <c r="G75" s="623"/>
      <c r="H75" s="623"/>
      <c r="I75" s="623"/>
      <c r="J75" s="623"/>
      <c r="K75" s="623"/>
      <c r="L75" s="623"/>
      <c r="M75" s="623"/>
      <c r="N75" s="623"/>
      <c r="O75" s="623"/>
      <c r="P75" s="624"/>
      <c r="Q75" s="52"/>
    </row>
    <row r="76" spans="1:17" ht="78.75" customHeight="1" thickBot="1">
      <c r="A76" s="52"/>
      <c r="B76" s="437"/>
      <c r="C76" s="597"/>
      <c r="D76" s="598"/>
      <c r="E76" s="598"/>
      <c r="F76" s="598"/>
      <c r="G76" s="598"/>
      <c r="H76" s="598"/>
      <c r="I76" s="598"/>
      <c r="J76" s="598"/>
      <c r="K76" s="598"/>
      <c r="L76" s="598"/>
      <c r="M76" s="598"/>
      <c r="N76" s="598"/>
      <c r="O76" s="598"/>
      <c r="P76" s="599"/>
      <c r="Q76" s="52"/>
    </row>
    <row r="77" spans="1:17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</row>
    <row r="78" spans="1:17" ht="27.75" customHeight="1" thickBot="1">
      <c r="A78" s="52"/>
      <c r="B78" s="54" t="s">
        <v>84</v>
      </c>
      <c r="C78" s="424" t="s">
        <v>85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5"/>
      <c r="Q78" s="52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69:P69"/>
    <mergeCell ref="C70:P70"/>
    <mergeCell ref="C75:P75"/>
    <mergeCell ref="C76:P76"/>
    <mergeCell ref="C44:G44"/>
    <mergeCell ref="H44:L44"/>
    <mergeCell ref="M44:P44"/>
    <mergeCell ref="B46:P46"/>
    <mergeCell ref="B48:B49"/>
    <mergeCell ref="B51:P51"/>
    <mergeCell ref="C77:P77"/>
    <mergeCell ref="C78:P78"/>
    <mergeCell ref="D28:E28"/>
    <mergeCell ref="C73:P73"/>
    <mergeCell ref="C74:P74"/>
    <mergeCell ref="C71:P71"/>
    <mergeCell ref="C72:P72"/>
    <mergeCell ref="B52:P67"/>
    <mergeCell ref="A68:Q68"/>
    <mergeCell ref="B69:B76"/>
  </mergeCells>
  <conditionalFormatting sqref="O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0" operator="greaterThanOrEqual" stopIfTrue="1">
      <formula>$S$2</formula>
    </cfRule>
    <cfRule type="cellIs" priority="20" dxfId="3" operator="between" stopIfTrue="1">
      <formula>$S$4</formula>
      <formula>$S$3</formula>
    </cfRule>
  </conditionalFormatting>
  <conditionalFormatting sqref="P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3" operator="between" stopIfTrue="1">
      <formula>$S$4</formula>
      <formula>$S$3</formula>
    </cfRule>
  </conditionalFormatting>
  <conditionalFormatting sqref="I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3" operator="between" stopIfTrue="1">
      <formula>$S$4</formula>
      <formula>$S$3</formula>
    </cfRule>
  </conditionalFormatting>
  <conditionalFormatting sqref="F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3" operator="between" stopIfTrue="1">
      <formula>$S$4</formula>
      <formula>$S$3</formula>
    </cfRule>
  </conditionalFormatting>
  <conditionalFormatting sqref="L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3" operator="between" stopIfTrue="1">
      <formula>$S$4</formula>
      <formula>$S$3</formula>
    </cfRule>
  </conditionalFormatting>
  <dataValidations count="6">
    <dataValidation type="list" allowBlank="1" showInputMessage="1" showErrorMessage="1" sqref="C78:P78">
      <formula1>$B$171:$B$172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4:P34 C36:P36">
      <formula1>$Q$103:$Q$108</formula1>
    </dataValidation>
    <dataValidation type="list" allowBlank="1" showInputMessage="1" showErrorMessage="1" sqref="C18:P18">
      <formula1>$B$129:$B$136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46"/>
  <sheetViews>
    <sheetView zoomScale="65" zoomScaleNormal="65" zoomScalePageLayoutView="0" workbookViewId="0" topLeftCell="A1">
      <selection activeCell="M12" sqref="M12:O12"/>
    </sheetView>
  </sheetViews>
  <sheetFormatPr defaultColWidth="11.421875" defaultRowHeight="30" customHeight="1"/>
  <cols>
    <col min="1" max="1" width="28.57421875" style="83" customWidth="1"/>
    <col min="2" max="2" width="27.00390625" style="76" bestFit="1" customWidth="1"/>
    <col min="3" max="12" width="15.7109375" style="76" customWidth="1"/>
    <col min="13" max="13" width="5.28125" style="76" customWidth="1"/>
    <col min="14" max="14" width="10.7109375" style="76" customWidth="1"/>
    <col min="15" max="15" width="76.8515625" style="76" customWidth="1"/>
    <col min="16" max="18" width="11.421875" style="108" customWidth="1"/>
    <col min="19" max="19" width="11.421875" style="96" hidden="1" customWidth="1"/>
    <col min="20" max="20" width="11.421875" style="108" customWidth="1"/>
    <col min="21" max="16384" width="11.421875" style="76" customWidth="1"/>
  </cols>
  <sheetData>
    <row r="1" spans="1:24" ht="30" customHeight="1">
      <c r="A1" s="609"/>
      <c r="B1" s="610" t="s">
        <v>56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2"/>
      <c r="N1" s="585" t="str">
        <f>+PlanBienestar!N2:P2</f>
        <v>Código: GC-F-006</v>
      </c>
      <c r="O1" s="586"/>
      <c r="P1" s="107"/>
      <c r="Q1" s="107"/>
      <c r="T1" s="107"/>
      <c r="U1" s="73"/>
      <c r="V1" s="73"/>
      <c r="W1" s="74"/>
      <c r="X1" s="75"/>
    </row>
    <row r="2" spans="1:24" s="53" customFormat="1" ht="30" customHeight="1">
      <c r="A2" s="609"/>
      <c r="B2" s="610" t="s">
        <v>87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2"/>
      <c r="N2" s="585" t="str">
        <f>+PlanBienestar!N3:P3</f>
        <v>Fecha: 14 de junio de 2019</v>
      </c>
      <c r="O2" s="586"/>
      <c r="P2" s="109"/>
      <c r="Q2" s="109"/>
      <c r="R2" s="110"/>
      <c r="S2" s="119" t="str">
        <f>+PlanBienestar!S2</f>
        <v>&gt;= 80%</v>
      </c>
      <c r="T2" s="109"/>
      <c r="U2" s="77"/>
      <c r="V2" s="77"/>
      <c r="W2" s="78"/>
      <c r="X2" s="79"/>
    </row>
    <row r="3" spans="1:24" s="53" customFormat="1" ht="30" customHeight="1">
      <c r="A3" s="609"/>
      <c r="B3" s="610" t="s">
        <v>89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2"/>
      <c r="N3" s="585" t="str">
        <f>+PlanBienestar!N4:P4</f>
        <v>Versión 004</v>
      </c>
      <c r="O3" s="586"/>
      <c r="P3" s="109"/>
      <c r="Q3" s="109"/>
      <c r="R3" s="110"/>
      <c r="S3" s="97">
        <f>+PlanBienestar!S3</f>
        <v>0.7999999</v>
      </c>
      <c r="T3" s="109"/>
      <c r="U3" s="77"/>
      <c r="V3" s="77"/>
      <c r="W3" s="78"/>
      <c r="X3" s="79"/>
    </row>
    <row r="4" spans="1:24" s="53" customFormat="1" ht="30" customHeight="1">
      <c r="A4" s="609"/>
      <c r="B4" s="610" t="s">
        <v>91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2"/>
      <c r="N4" s="586" t="str">
        <f>+PlanBienestar!N5:P5</f>
        <v>Pagina 1 de 1</v>
      </c>
      <c r="O4" s="586"/>
      <c r="P4" s="111"/>
      <c r="Q4" s="111"/>
      <c r="R4" s="110"/>
      <c r="S4" s="97">
        <f>+PlanBienestar!S4</f>
        <v>0.70000009</v>
      </c>
      <c r="T4" s="111"/>
      <c r="U4" s="80"/>
      <c r="V4" s="80"/>
      <c r="W4" s="78"/>
      <c r="X4" s="79"/>
    </row>
    <row r="5" spans="1:24" s="53" customFormat="1" ht="18">
      <c r="A5" s="100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11"/>
      <c r="Q5" s="111"/>
      <c r="R5" s="110"/>
      <c r="S5" s="97">
        <f>+PlanBienestar!S5</f>
        <v>0.7</v>
      </c>
      <c r="T5" s="111"/>
      <c r="U5" s="80"/>
      <c r="V5" s="80"/>
      <c r="W5" s="78"/>
      <c r="X5" s="79"/>
    </row>
    <row r="6" spans="1:20" s="53" customFormat="1" ht="13.5" customHeight="1">
      <c r="A6" s="104" t="s">
        <v>0</v>
      </c>
      <c r="B6" s="105"/>
      <c r="C6" s="616" t="str">
        <f>+PlanBienestar!C12:P12</f>
        <v>GESTION DEL TALENTO HUMANO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110"/>
      <c r="Q6" s="110"/>
      <c r="R6" s="110"/>
      <c r="S6" s="97"/>
      <c r="T6" s="110"/>
    </row>
    <row r="7" spans="1:20" s="53" customFormat="1" ht="11.25" customHeight="1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10"/>
      <c r="Q7" s="110"/>
      <c r="R7" s="110"/>
      <c r="S7" s="97"/>
      <c r="T7" s="110"/>
    </row>
    <row r="8" spans="1:20" s="81" customFormat="1" ht="30" customHeight="1">
      <c r="A8" s="615" t="s">
        <v>92</v>
      </c>
      <c r="B8" s="615" t="s">
        <v>20</v>
      </c>
      <c r="C8" s="615" t="str">
        <f>+PlanBienestar!C14:P14</f>
        <v>Satisfacción del Plan Anual de Bienestar</v>
      </c>
      <c r="D8" s="615"/>
      <c r="E8" s="615"/>
      <c r="F8" s="615"/>
      <c r="G8" s="615"/>
      <c r="H8" s="615"/>
      <c r="I8" s="615"/>
      <c r="J8" s="615"/>
      <c r="K8" s="615"/>
      <c r="L8" s="615"/>
      <c r="M8" s="615" t="s">
        <v>94</v>
      </c>
      <c r="N8" s="615"/>
      <c r="O8" s="615"/>
      <c r="P8" s="112"/>
      <c r="Q8" s="112"/>
      <c r="R8" s="112"/>
      <c r="S8" s="96"/>
      <c r="T8" s="112"/>
    </row>
    <row r="9" spans="1:20" s="82" customFormat="1" ht="30" customHeight="1">
      <c r="A9" s="615"/>
      <c r="B9" s="615"/>
      <c r="C9" s="131" t="s">
        <v>198</v>
      </c>
      <c r="D9" s="131" t="s">
        <v>93</v>
      </c>
      <c r="E9" s="131" t="s">
        <v>199</v>
      </c>
      <c r="F9" s="131" t="s">
        <v>93</v>
      </c>
      <c r="G9" s="131" t="s">
        <v>200</v>
      </c>
      <c r="H9" s="131" t="s">
        <v>93</v>
      </c>
      <c r="I9" s="131" t="s">
        <v>201</v>
      </c>
      <c r="J9" s="131" t="s">
        <v>93</v>
      </c>
      <c r="K9" s="131" t="s">
        <v>10</v>
      </c>
      <c r="L9" s="131" t="s">
        <v>93</v>
      </c>
      <c r="M9" s="613"/>
      <c r="N9" s="613"/>
      <c r="O9" s="613"/>
      <c r="P9" s="113"/>
      <c r="Q9" s="113"/>
      <c r="R9" s="113"/>
      <c r="S9" s="96"/>
      <c r="T9" s="113"/>
    </row>
    <row r="10" spans="1:20" s="53" customFormat="1" ht="45" customHeight="1">
      <c r="A10" s="664" t="s">
        <v>285</v>
      </c>
      <c r="B10" s="236" t="str">
        <f>+PlanBienestar!B40</f>
        <v>No. de preguntas con calificación bueno, muy bueno y Excelente</v>
      </c>
      <c r="C10" s="237">
        <f>C12+C14</f>
        <v>3402</v>
      </c>
      <c r="D10" s="658">
        <f>IF(C10=0,"0",C10/C11)</f>
        <v>1</v>
      </c>
      <c r="E10" s="237">
        <f>+E12+E14</f>
        <v>0</v>
      </c>
      <c r="F10" s="658" t="str">
        <f>IF(E10=0,"0",E10/E11)</f>
        <v>0</v>
      </c>
      <c r="G10" s="237">
        <f>+G12+G14</f>
        <v>0</v>
      </c>
      <c r="H10" s="658" t="str">
        <f>IF(G10=0,"0",G10/G11)</f>
        <v>0</v>
      </c>
      <c r="I10" s="251">
        <f>+I12+I14</f>
        <v>0</v>
      </c>
      <c r="J10" s="659" t="str">
        <f>IF(I10=0,"0",I10/I11)</f>
        <v>0</v>
      </c>
      <c r="K10" s="238">
        <f aca="true" t="shared" si="0" ref="K10:K15">+C10+E10+G10+I10</f>
        <v>3402</v>
      </c>
      <c r="L10" s="667">
        <f>IF(K10=0,"0",K10/K11)</f>
        <v>1</v>
      </c>
      <c r="M10" s="672"/>
      <c r="N10" s="673"/>
      <c r="O10" s="674"/>
      <c r="P10" s="110"/>
      <c r="Q10" s="110"/>
      <c r="R10" s="110"/>
      <c r="S10" s="96"/>
      <c r="T10" s="110"/>
    </row>
    <row r="11" spans="1:20" s="53" customFormat="1" ht="41.25" customHeight="1">
      <c r="A11" s="665"/>
      <c r="B11" s="236" t="str">
        <f>+PlanBienestar!B41</f>
        <v>No. de preguntas que fueron contestadas en el periodo evaluado</v>
      </c>
      <c r="C11" s="237">
        <f>C13+C15</f>
        <v>3402</v>
      </c>
      <c r="D11" s="658"/>
      <c r="E11" s="237">
        <f>+E13+E15</f>
        <v>0</v>
      </c>
      <c r="F11" s="658"/>
      <c r="G11" s="237">
        <f>+G13+G15</f>
        <v>0</v>
      </c>
      <c r="H11" s="658"/>
      <c r="I11" s="237">
        <f>+I13+I15</f>
        <v>0</v>
      </c>
      <c r="J11" s="659"/>
      <c r="K11" s="238">
        <f t="shared" si="0"/>
        <v>3402</v>
      </c>
      <c r="L11" s="667"/>
      <c r="M11" s="675"/>
      <c r="N11" s="676"/>
      <c r="O11" s="677"/>
      <c r="P11" s="110"/>
      <c r="Q11" s="110"/>
      <c r="R11" s="110"/>
      <c r="S11" s="96"/>
      <c r="T11" s="110"/>
    </row>
    <row r="12" spans="1:24" ht="278.25" customHeight="1">
      <c r="A12" s="665"/>
      <c r="B12" s="114" t="str">
        <f>+PlanBienestar!$B$40</f>
        <v>No. de preguntas con calificación bueno, muy bueno y Excelente</v>
      </c>
      <c r="C12" s="239">
        <v>3402</v>
      </c>
      <c r="D12" s="660">
        <f>IF(C12=0,"0",C12/C13)</f>
        <v>1</v>
      </c>
      <c r="E12" s="239"/>
      <c r="F12" s="660" t="str">
        <f>IF(E12=0,"0",E12/E13)</f>
        <v>0</v>
      </c>
      <c r="G12" s="239"/>
      <c r="H12" s="657" t="str">
        <f>IF(G12=0,"0",G12/G13)</f>
        <v>0</v>
      </c>
      <c r="I12" s="228"/>
      <c r="J12" s="657" t="str">
        <f>IF(I12=0,"0",I12/I13)</f>
        <v>0</v>
      </c>
      <c r="K12" s="241">
        <f t="shared" si="0"/>
        <v>3402</v>
      </c>
      <c r="L12" s="668">
        <f>IF(K12=0,"0",K12/K13)</f>
        <v>1</v>
      </c>
      <c r="M12" s="661" t="s">
        <v>322</v>
      </c>
      <c r="N12" s="662"/>
      <c r="O12" s="663"/>
      <c r="X12" s="76">
        <v>0</v>
      </c>
    </row>
    <row r="13" spans="1:15" ht="168.75" customHeight="1">
      <c r="A13" s="666"/>
      <c r="B13" s="114" t="str">
        <f>+PlanBienestar!$B$41</f>
        <v>No. de preguntas que fueron contestadas en el periodo evaluado</v>
      </c>
      <c r="C13" s="239">
        <v>3402</v>
      </c>
      <c r="D13" s="660"/>
      <c r="E13" s="239"/>
      <c r="F13" s="660"/>
      <c r="G13" s="239"/>
      <c r="H13" s="657"/>
      <c r="I13" s="228"/>
      <c r="J13" s="657"/>
      <c r="K13" s="241">
        <f t="shared" si="0"/>
        <v>3402</v>
      </c>
      <c r="L13" s="668"/>
      <c r="M13" s="661"/>
      <c r="N13" s="662"/>
      <c r="O13" s="663"/>
    </row>
    <row r="14" spans="1:15" ht="107.25" customHeight="1">
      <c r="A14" s="678" t="s">
        <v>280</v>
      </c>
      <c r="B14" s="114" t="str">
        <f>+PlanBienestar!$B$40</f>
        <v>No. de preguntas con calificación bueno, muy bueno y Excelente</v>
      </c>
      <c r="C14" s="240"/>
      <c r="D14" s="657" t="e">
        <f>RegistroBienestar!M12+RegistroBienestar!M12=IF(C14=0,"0",C14/C15)</f>
        <v>#VALUE!</v>
      </c>
      <c r="E14" s="240"/>
      <c r="F14" s="657" t="str">
        <f>IF(E14=0,"0",E14/E15)</f>
        <v>0</v>
      </c>
      <c r="G14" s="240"/>
      <c r="H14" s="657" t="str">
        <f>IF(G14=0,"0",G14/G15)</f>
        <v>0</v>
      </c>
      <c r="I14" s="228"/>
      <c r="J14" s="657" t="str">
        <f>IF(I14=0,"0",I14/I15)</f>
        <v>0</v>
      </c>
      <c r="K14" s="241">
        <f t="shared" si="0"/>
        <v>0</v>
      </c>
      <c r="L14" s="668" t="str">
        <f>IF(K14=0,"0",K14/K15)</f>
        <v>0</v>
      </c>
      <c r="M14" s="661"/>
      <c r="N14" s="662"/>
      <c r="O14" s="663"/>
    </row>
    <row r="15" spans="1:15" ht="366.75" customHeight="1">
      <c r="A15" s="678"/>
      <c r="B15" s="114" t="str">
        <f>+PlanBienestar!$B$41</f>
        <v>No. de preguntas que fueron contestadas en el periodo evaluado</v>
      </c>
      <c r="C15" s="240"/>
      <c r="D15" s="657"/>
      <c r="E15" s="240"/>
      <c r="F15" s="657"/>
      <c r="G15" s="240"/>
      <c r="H15" s="657"/>
      <c r="I15" s="228"/>
      <c r="J15" s="657"/>
      <c r="K15" s="241">
        <f t="shared" si="0"/>
        <v>0</v>
      </c>
      <c r="L15" s="668"/>
      <c r="M15" s="669"/>
      <c r="N15" s="670"/>
      <c r="O15" s="671"/>
    </row>
    <row r="16" ht="30" customHeight="1">
      <c r="I16" s="223"/>
    </row>
    <row r="66" ht="30" customHeight="1">
      <c r="S66" s="98"/>
    </row>
    <row r="136" ht="30" customHeight="1">
      <c r="S136" s="99"/>
    </row>
    <row r="137" ht="30" customHeight="1">
      <c r="S137" s="99"/>
    </row>
    <row r="138" ht="30" customHeight="1">
      <c r="S138" s="99"/>
    </row>
    <row r="139" ht="30" customHeight="1">
      <c r="S139" s="99"/>
    </row>
    <row r="140" ht="30" customHeight="1">
      <c r="S140" s="99"/>
    </row>
    <row r="141" ht="30" customHeight="1">
      <c r="S141" s="99"/>
    </row>
    <row r="142" ht="30" customHeight="1">
      <c r="S142" s="99"/>
    </row>
    <row r="143" ht="30" customHeight="1">
      <c r="S143" s="99"/>
    </row>
    <row r="144" ht="30" customHeight="1">
      <c r="S144" s="99"/>
    </row>
    <row r="145" ht="30" customHeight="1">
      <c r="S145" s="99"/>
    </row>
    <row r="146" ht="30" customHeight="1">
      <c r="S146" s="99"/>
    </row>
  </sheetData>
  <sheetProtection sheet="1" formatCells="0" formatColumns="0" formatRows="0" insertRows="0"/>
  <mergeCells count="35">
    <mergeCell ref="L14:L15"/>
    <mergeCell ref="M12:O12"/>
    <mergeCell ref="A8:A9"/>
    <mergeCell ref="B8:B9"/>
    <mergeCell ref="C8:L8"/>
    <mergeCell ref="M8:O9"/>
    <mergeCell ref="M14:O15"/>
    <mergeCell ref="M10:O11"/>
    <mergeCell ref="A14:A15"/>
    <mergeCell ref="D14:D15"/>
    <mergeCell ref="C6:O6"/>
    <mergeCell ref="B4:M4"/>
    <mergeCell ref="J12:J13"/>
    <mergeCell ref="L12:L13"/>
    <mergeCell ref="N4:O4"/>
    <mergeCell ref="F10:F11"/>
    <mergeCell ref="H10:H11"/>
    <mergeCell ref="B1:M1"/>
    <mergeCell ref="M13:O13"/>
    <mergeCell ref="A10:A13"/>
    <mergeCell ref="L10:L11"/>
    <mergeCell ref="N1:O1"/>
    <mergeCell ref="B2:M2"/>
    <mergeCell ref="N2:O2"/>
    <mergeCell ref="B3:M3"/>
    <mergeCell ref="A1:A4"/>
    <mergeCell ref="N3:O3"/>
    <mergeCell ref="F14:F15"/>
    <mergeCell ref="H14:H15"/>
    <mergeCell ref="J14:J15"/>
    <mergeCell ref="D10:D11"/>
    <mergeCell ref="J10:J11"/>
    <mergeCell ref="D12:D13"/>
    <mergeCell ref="F12:F13"/>
    <mergeCell ref="H12:H13"/>
  </mergeCells>
  <conditionalFormatting sqref="L10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3" operator="between" stopIfTrue="1">
      <formula>$S$4</formula>
      <formula>$S$3</formula>
    </cfRule>
  </conditionalFormatting>
  <conditionalFormatting sqref="L12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3" operator="between" stopIfTrue="1">
      <formula>$S$4</formula>
      <formula>$S$3</formula>
    </cfRule>
  </conditionalFormatting>
  <conditionalFormatting sqref="L14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3" operator="between" stopIfTrue="1">
      <formula>$S$4</formula>
      <formula>$S$3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T180"/>
  <sheetViews>
    <sheetView zoomScalePageLayoutView="0" workbookViewId="0" topLeftCell="A56">
      <selection activeCell="V63" sqref="V63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5.00390625" style="50" bestFit="1" customWidth="1"/>
    <col min="5" max="5" width="4.7109375" style="50" bestFit="1" customWidth="1"/>
    <col min="6" max="6" width="9.57421875" style="50" bestFit="1" customWidth="1"/>
    <col min="7" max="7" width="5.421875" style="50" bestFit="1" customWidth="1"/>
    <col min="8" max="8" width="5.28125" style="50" bestFit="1" customWidth="1"/>
    <col min="9" max="9" width="9.57421875" style="50" bestFit="1" customWidth="1"/>
    <col min="10" max="10" width="4.28125" style="50" bestFit="1" customWidth="1"/>
    <col min="11" max="11" width="6.421875" style="50" bestFit="1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12.28125" style="50" customWidth="1"/>
    <col min="17" max="18" width="11.7109375" style="50" customWidth="1"/>
    <col min="19" max="19" width="15.421875" style="96" hidden="1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170">
        <v>0.95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170">
        <v>0.944449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170">
        <v>0.85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170">
        <v>0.844449</v>
      </c>
    </row>
    <row r="6" spans="2:16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701" t="s">
        <v>292</v>
      </c>
      <c r="O10" s="702"/>
      <c r="P10" s="703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3.5" thickBot="1">
      <c r="A12" s="52"/>
      <c r="B12" s="61" t="s">
        <v>0</v>
      </c>
      <c r="C12" s="482" t="s">
        <v>171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3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525" t="s">
        <v>295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7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654" t="s">
        <v>203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6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510" t="s">
        <v>185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2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17" ht="40.5" customHeight="1" thickBot="1">
      <c r="A22" s="52"/>
      <c r="B22" s="61" t="s">
        <v>3</v>
      </c>
      <c r="C22" s="698" t="s">
        <v>296</v>
      </c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700"/>
      <c r="Q22" s="52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72.75" customHeight="1" thickBot="1">
      <c r="A24" s="52"/>
      <c r="B24" s="61" t="s">
        <v>12</v>
      </c>
      <c r="C24" s="688" t="s">
        <v>297</v>
      </c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  <c r="Q24" s="52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18" ht="13.5" customHeight="1" thickBot="1">
      <c r="A26" s="52"/>
      <c r="B26" s="132" t="s">
        <v>2</v>
      </c>
      <c r="C26" s="689">
        <v>95</v>
      </c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1"/>
      <c r="Q26" s="168"/>
      <c r="R26" s="169"/>
    </row>
    <row r="27" spans="1:17" ht="4.5" customHeight="1" thickBot="1">
      <c r="A27" s="52"/>
      <c r="B27" s="692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4"/>
      <c r="Q27" s="52"/>
    </row>
    <row r="28" spans="1:17" ht="12.75" customHeight="1" thickBot="1">
      <c r="A28" s="52"/>
      <c r="B28" s="132" t="s">
        <v>13</v>
      </c>
      <c r="C28" s="133" t="s">
        <v>14</v>
      </c>
      <c r="D28" s="679" t="s">
        <v>228</v>
      </c>
      <c r="E28" s="680"/>
      <c r="F28" s="680"/>
      <c r="G28" s="681"/>
      <c r="H28" s="695" t="s">
        <v>15</v>
      </c>
      <c r="I28" s="695"/>
      <c r="J28" s="695"/>
      <c r="K28" s="679" t="s">
        <v>229</v>
      </c>
      <c r="L28" s="680"/>
      <c r="M28" s="681"/>
      <c r="N28" s="696" t="s">
        <v>16</v>
      </c>
      <c r="O28" s="697"/>
      <c r="P28" s="134" t="s">
        <v>234</v>
      </c>
      <c r="Q28" s="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71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71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685" t="s">
        <v>71</v>
      </c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7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3.5" thickBot="1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54" customHeight="1">
      <c r="A40" s="52"/>
      <c r="B40" s="167" t="s">
        <v>319</v>
      </c>
      <c r="C40" s="682" t="s">
        <v>230</v>
      </c>
      <c r="D40" s="682"/>
      <c r="E40" s="682"/>
      <c r="F40" s="682"/>
      <c r="G40" s="682"/>
      <c r="H40" s="633" t="s">
        <v>298</v>
      </c>
      <c r="I40" s="633"/>
      <c r="J40" s="633"/>
      <c r="K40" s="633"/>
      <c r="L40" s="633"/>
      <c r="M40" s="683" t="s">
        <v>314</v>
      </c>
      <c r="N40" s="683"/>
      <c r="O40" s="683"/>
      <c r="P40" s="684"/>
      <c r="Q40" s="52"/>
    </row>
    <row r="41" spans="1:17" ht="55.5" customHeight="1">
      <c r="A41" s="52"/>
      <c r="B41" s="167" t="s">
        <v>299</v>
      </c>
      <c r="C41" s="633" t="s">
        <v>300</v>
      </c>
      <c r="D41" s="633"/>
      <c r="E41" s="633"/>
      <c r="F41" s="633"/>
      <c r="G41" s="633"/>
      <c r="H41" s="633" t="s">
        <v>301</v>
      </c>
      <c r="I41" s="633"/>
      <c r="J41" s="633"/>
      <c r="K41" s="633"/>
      <c r="L41" s="633"/>
      <c r="M41" s="630" t="s">
        <v>314</v>
      </c>
      <c r="N41" s="630"/>
      <c r="O41" s="630"/>
      <c r="P41" s="632"/>
      <c r="Q41" s="52"/>
    </row>
    <row r="42" spans="1:17" ht="13.5" customHeight="1">
      <c r="A42" s="52"/>
      <c r="B42" s="146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9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625" t="s">
        <v>8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7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121" t="s">
        <v>9</v>
      </c>
      <c r="D48" s="122" t="s">
        <v>149</v>
      </c>
      <c r="E48" s="122" t="s">
        <v>150</v>
      </c>
      <c r="F48" s="122" t="s">
        <v>151</v>
      </c>
      <c r="G48" s="122" t="s">
        <v>152</v>
      </c>
      <c r="H48" s="122" t="s">
        <v>153</v>
      </c>
      <c r="I48" s="122" t="s">
        <v>154</v>
      </c>
      <c r="J48" s="122" t="s">
        <v>155</v>
      </c>
      <c r="K48" s="122" t="s">
        <v>204</v>
      </c>
      <c r="L48" s="122" t="s">
        <v>157</v>
      </c>
      <c r="M48" s="122" t="s">
        <v>158</v>
      </c>
      <c r="N48" s="122" t="s">
        <v>159</v>
      </c>
      <c r="O48" s="122" t="s">
        <v>160</v>
      </c>
      <c r="P48" s="135" t="s">
        <v>10</v>
      </c>
      <c r="Q48" s="52"/>
    </row>
    <row r="49" spans="1:17" ht="13.5" thickBot="1">
      <c r="A49" s="52"/>
      <c r="B49" s="457"/>
      <c r="C49" s="125" t="s">
        <v>10</v>
      </c>
      <c r="D49" s="136"/>
      <c r="E49" s="136"/>
      <c r="F49" s="243">
        <f>RegistroInducción!J10</f>
        <v>95.12857142857143</v>
      </c>
      <c r="G49" s="244"/>
      <c r="H49" s="244"/>
      <c r="I49" s="243" t="str">
        <f>+RegistroInducción!R10</f>
        <v>0</v>
      </c>
      <c r="J49" s="244"/>
      <c r="K49" s="244"/>
      <c r="L49" s="243" t="str">
        <f>+RegistroInducción!Z10</f>
        <v>0</v>
      </c>
      <c r="M49" s="244"/>
      <c r="N49" s="244"/>
      <c r="O49" s="243" t="str">
        <f>+RegistroInducción!AH10</f>
        <v>0</v>
      </c>
      <c r="P49" s="243">
        <f>+RegistroInducción!AJ10</f>
        <v>95.12857142857143</v>
      </c>
      <c r="Q49" s="52"/>
    </row>
    <row r="50" spans="1:17" ht="4.5" customHeight="1" thickBot="1">
      <c r="A50" s="52"/>
      <c r="B50" s="95">
        <v>0.9</v>
      </c>
      <c r="C50" s="72"/>
      <c r="D50" s="138">
        <v>95</v>
      </c>
      <c r="E50" s="138">
        <v>95</v>
      </c>
      <c r="F50" s="245">
        <v>95</v>
      </c>
      <c r="G50" s="138">
        <v>95</v>
      </c>
      <c r="H50" s="138">
        <v>95</v>
      </c>
      <c r="I50" s="245">
        <v>95</v>
      </c>
      <c r="J50" s="138">
        <v>95</v>
      </c>
      <c r="K50" s="138">
        <v>95</v>
      </c>
      <c r="L50" s="245">
        <v>95</v>
      </c>
      <c r="M50" s="138">
        <v>95</v>
      </c>
      <c r="N50" s="138">
        <v>95</v>
      </c>
      <c r="O50" s="245">
        <v>95</v>
      </c>
      <c r="P50" s="245">
        <v>95</v>
      </c>
      <c r="Q50" s="52"/>
    </row>
    <row r="51" spans="1:17" ht="22.5" customHeight="1" thickBot="1">
      <c r="A51" s="52"/>
      <c r="B51" s="514" t="s">
        <v>21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6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704" t="s">
        <v>191</v>
      </c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6"/>
      <c r="Q69" s="52"/>
    </row>
    <row r="70" spans="1:17" ht="80.25" customHeight="1" thickBot="1">
      <c r="A70" s="52"/>
      <c r="B70" s="437"/>
      <c r="C70" s="600" t="s">
        <v>324</v>
      </c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2"/>
      <c r="Q70" s="52"/>
    </row>
    <row r="71" spans="1:17" ht="15" customHeight="1">
      <c r="A71" s="52"/>
      <c r="B71" s="437"/>
      <c r="C71" s="704" t="s">
        <v>192</v>
      </c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6"/>
      <c r="Q71" s="52"/>
    </row>
    <row r="72" spans="1:17" ht="49.5" customHeight="1" thickBot="1">
      <c r="A72" s="52"/>
      <c r="B72" s="437"/>
      <c r="C72" s="600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2"/>
      <c r="Q72" s="52"/>
    </row>
    <row r="73" spans="1:17" ht="15" customHeight="1">
      <c r="A73" s="52"/>
      <c r="B73" s="437"/>
      <c r="C73" s="704" t="s">
        <v>193</v>
      </c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6"/>
      <c r="Q73" s="52"/>
    </row>
    <row r="74" spans="1:17" ht="58.5" customHeight="1">
      <c r="A74" s="52"/>
      <c r="B74" s="437"/>
      <c r="C74" s="597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9"/>
      <c r="Q74" s="52"/>
    </row>
    <row r="75" spans="1:17" ht="15" customHeight="1">
      <c r="A75" s="52"/>
      <c r="B75" s="437"/>
      <c r="C75" s="707" t="s">
        <v>194</v>
      </c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9"/>
      <c r="Q75" s="52"/>
    </row>
    <row r="76" spans="1:17" ht="49.5" customHeight="1" thickBot="1">
      <c r="A76" s="52"/>
      <c r="B76" s="438"/>
      <c r="C76" s="597"/>
      <c r="D76" s="598"/>
      <c r="E76" s="598"/>
      <c r="F76" s="598"/>
      <c r="G76" s="598"/>
      <c r="H76" s="598"/>
      <c r="I76" s="598"/>
      <c r="J76" s="598"/>
      <c r="K76" s="598"/>
      <c r="L76" s="598"/>
      <c r="M76" s="598"/>
      <c r="N76" s="598"/>
      <c r="O76" s="598"/>
      <c r="P76" s="599"/>
      <c r="Q76" s="52"/>
    </row>
    <row r="77" spans="1:20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  <c r="T77" s="52"/>
    </row>
    <row r="78" spans="1:17" ht="27.75" customHeight="1" thickBot="1">
      <c r="A78" s="52"/>
      <c r="B78" s="54" t="s">
        <v>84</v>
      </c>
      <c r="C78" s="424" t="s">
        <v>85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5"/>
      <c r="Q78" s="52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B69:B76"/>
    <mergeCell ref="C69:P69"/>
    <mergeCell ref="C70:P70"/>
    <mergeCell ref="C71:P71"/>
    <mergeCell ref="C72:P72"/>
    <mergeCell ref="C73:P73"/>
    <mergeCell ref="C74:P74"/>
    <mergeCell ref="C75:P75"/>
    <mergeCell ref="C76:P76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B51:P51"/>
    <mergeCell ref="C42:G42"/>
    <mergeCell ref="H42:L42"/>
    <mergeCell ref="M42:P42"/>
    <mergeCell ref="C43:G43"/>
    <mergeCell ref="H43:L43"/>
    <mergeCell ref="M43:P43"/>
    <mergeCell ref="C77:P77"/>
    <mergeCell ref="C78:P78"/>
    <mergeCell ref="D28:G28"/>
    <mergeCell ref="B52:P67"/>
    <mergeCell ref="A68:Q68"/>
    <mergeCell ref="C44:G44"/>
    <mergeCell ref="H44:L44"/>
    <mergeCell ref="M44:P44"/>
    <mergeCell ref="B46:P46"/>
    <mergeCell ref="B48:B49"/>
  </mergeCells>
  <conditionalFormatting sqref="S2">
    <cfRule type="cellIs" priority="44" dxfId="0" operator="greaterThanOrEqual" stopIfTrue="1">
      <formula>0.95</formula>
    </cfRule>
  </conditionalFormatting>
  <conditionalFormatting sqref="F49">
    <cfRule type="cellIs" priority="25" dxfId="1" operator="equal" stopIfTrue="1">
      <formula>"0"</formula>
    </cfRule>
    <cfRule type="cellIs" priority="26" dxfId="1" operator="lessThanOrEqual" stopIfTrue="1">
      <formula>$S$5</formula>
    </cfRule>
    <cfRule type="cellIs" priority="27" dxfId="3" operator="between" stopIfTrue="1">
      <formula>$S$4</formula>
      <formula>$S$3</formula>
    </cfRule>
    <cfRule type="cellIs" priority="28" dxfId="0" operator="greaterThanOrEqual" stopIfTrue="1">
      <formula>$S$2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3" operator="between" stopIfTrue="1">
      <formula>$S$4</formula>
      <formula>$S$3</formula>
    </cfRule>
    <cfRule type="cellIs" priority="16" dxfId="0" operator="greaterThanOrEqual" stopIfTrue="1">
      <formula>$S$2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3" operator="between" stopIfTrue="1">
      <formula>$S$4</formula>
      <formula>$S$3</formula>
    </cfRule>
    <cfRule type="cellIs" priority="12" dxfId="0" operator="greaterThanOrEqual" stopIfTrue="1">
      <formula>$S$2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3" operator="between" stopIfTrue="1">
      <formula>$S$4</formula>
      <formula>$S$3</formula>
    </cfRule>
    <cfRule type="cellIs" priority="8" dxfId="0" operator="greaterThanOrEqual" stopIfTrue="1">
      <formula>$S$2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3" operator="between" stopIfTrue="1">
      <formula>$S$4</formula>
      <formula>$S$3</formula>
    </cfRule>
    <cfRule type="cellIs" priority="4" dxfId="0" operator="greaterThanOrEqual" stopIfTrue="1">
      <formula>$S$2</formula>
    </cfRule>
  </conditionalFormatting>
  <dataValidations count="6">
    <dataValidation type="list" allowBlank="1" showInputMessage="1" showErrorMessage="1" sqref="C18:P18">
      <formula1>$B$129:$B$136</formula1>
    </dataValidation>
    <dataValidation type="list" allowBlank="1" showInputMessage="1" showErrorMessage="1" sqref="C32:P32 C36:P36 C34:P34">
      <formula1>$Q$103:$Q$108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78:P78">
      <formula1>$B$171:$B$172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AV146"/>
  <sheetViews>
    <sheetView zoomScale="70" zoomScaleNormal="70" zoomScalePageLayoutView="0" workbookViewId="0" topLeftCell="A1">
      <selection activeCell="J15" sqref="J15"/>
    </sheetView>
  </sheetViews>
  <sheetFormatPr defaultColWidth="11.421875" defaultRowHeight="30" customHeight="1"/>
  <cols>
    <col min="1" max="1" width="28.57421875" style="83" customWidth="1"/>
    <col min="2" max="2" width="27.00390625" style="76" bestFit="1" customWidth="1"/>
    <col min="3" max="4" width="10.7109375" style="76" customWidth="1"/>
    <col min="5" max="5" width="13.00390625" style="76" customWidth="1"/>
    <col min="6" max="8" width="10.7109375" style="76" customWidth="1"/>
    <col min="9" max="9" width="15.8515625" style="76" customWidth="1"/>
    <col min="10" max="10" width="12.7109375" style="76" customWidth="1"/>
    <col min="11" max="16" width="10.7109375" style="76" customWidth="1"/>
    <col min="17" max="18" width="12.7109375" style="76" customWidth="1"/>
    <col min="19" max="19" width="8.7109375" style="76" customWidth="1"/>
    <col min="20" max="20" width="10.28125" style="76" customWidth="1"/>
    <col min="21" max="21" width="13.8515625" style="76" customWidth="1"/>
    <col min="22" max="22" width="11.28125" style="76" customWidth="1"/>
    <col min="23" max="23" width="14.421875" style="76" customWidth="1"/>
    <col min="24" max="24" width="8.7109375" style="76" customWidth="1"/>
    <col min="25" max="26" width="15.7109375" style="76" customWidth="1"/>
    <col min="27" max="27" width="8.7109375" style="76" customWidth="1"/>
    <col min="28" max="28" width="9.57421875" style="76" customWidth="1"/>
    <col min="29" max="29" width="8.7109375" style="76" customWidth="1"/>
    <col min="30" max="30" width="10.140625" style="76" customWidth="1"/>
    <col min="31" max="31" width="8.7109375" style="76" customWidth="1"/>
    <col min="32" max="32" width="10.140625" style="76" customWidth="1"/>
    <col min="33" max="36" width="15.7109375" style="76" customWidth="1"/>
    <col min="37" max="37" width="5.28125" style="76" customWidth="1"/>
    <col min="38" max="38" width="10.7109375" style="76" customWidth="1"/>
    <col min="39" max="39" width="79.28125" style="76" customWidth="1"/>
    <col min="40" max="42" width="11.421875" style="108" customWidth="1"/>
    <col min="43" max="43" width="11.421875" style="96" hidden="1" customWidth="1"/>
    <col min="44" max="44" width="11.421875" style="108" customWidth="1"/>
    <col min="45" max="16384" width="11.421875" style="76" customWidth="1"/>
  </cols>
  <sheetData>
    <row r="1" spans="1:48" ht="30" customHeight="1">
      <c r="A1" s="609"/>
      <c r="B1" s="610" t="s">
        <v>56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2"/>
      <c r="AL1" s="585" t="str">
        <f>+EfectividadInducción!N2</f>
        <v>Código: GC-F-006</v>
      </c>
      <c r="AM1" s="586"/>
      <c r="AN1" s="107"/>
      <c r="AO1" s="107"/>
      <c r="AR1" s="107"/>
      <c r="AS1" s="73"/>
      <c r="AT1" s="73"/>
      <c r="AU1" s="74"/>
      <c r="AV1" s="75"/>
    </row>
    <row r="2" spans="1:48" s="53" customFormat="1" ht="30" customHeight="1">
      <c r="A2" s="609"/>
      <c r="B2" s="610" t="s">
        <v>87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2"/>
      <c r="AL2" s="585" t="str">
        <f>+EfectividadInducción!N3</f>
        <v>Fecha: 14 de junio de 2019</v>
      </c>
      <c r="AM2" s="586"/>
      <c r="AN2" s="109"/>
      <c r="AO2" s="109"/>
      <c r="AP2" s="110"/>
      <c r="AQ2" s="119">
        <f>+EfectividadInducción!S2</f>
        <v>0.95</v>
      </c>
      <c r="AR2" s="109"/>
      <c r="AS2" s="77"/>
      <c r="AT2" s="77"/>
      <c r="AU2" s="78"/>
      <c r="AV2" s="79"/>
    </row>
    <row r="3" spans="1:48" s="53" customFormat="1" ht="30" customHeight="1">
      <c r="A3" s="609"/>
      <c r="B3" s="610" t="s">
        <v>89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2"/>
      <c r="AL3" s="585" t="str">
        <f>+EfectividadInducción!N4</f>
        <v>Versión 004</v>
      </c>
      <c r="AM3" s="586"/>
      <c r="AN3" s="109"/>
      <c r="AO3" s="109"/>
      <c r="AP3" s="110"/>
      <c r="AQ3" s="97">
        <f>+EfectividadInducción!S3</f>
        <v>0.944449</v>
      </c>
      <c r="AR3" s="109"/>
      <c r="AS3" s="77"/>
      <c r="AT3" s="77"/>
      <c r="AU3" s="78"/>
      <c r="AV3" s="79"/>
    </row>
    <row r="4" spans="1:48" s="53" customFormat="1" ht="30" customHeight="1">
      <c r="A4" s="609"/>
      <c r="B4" s="610" t="s">
        <v>91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2"/>
      <c r="AL4" s="586" t="str">
        <f>+EfectividadInducción!N5</f>
        <v>Pagina 1 de 1</v>
      </c>
      <c r="AM4" s="586"/>
      <c r="AN4" s="111"/>
      <c r="AO4" s="111"/>
      <c r="AP4" s="110"/>
      <c r="AQ4" s="97">
        <f>+EfectividadInducción!S5</f>
        <v>0.844449</v>
      </c>
      <c r="AR4" s="111"/>
      <c r="AS4" s="80"/>
      <c r="AT4" s="80"/>
      <c r="AU4" s="78"/>
      <c r="AV4" s="79"/>
    </row>
    <row r="5" spans="1:48" s="53" customFormat="1" ht="18">
      <c r="A5" s="100"/>
      <c r="B5" s="101"/>
      <c r="C5" s="101"/>
      <c r="D5" s="101"/>
      <c r="E5" s="101"/>
      <c r="F5" s="101"/>
      <c r="G5" s="101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3"/>
      <c r="AL5" s="103"/>
      <c r="AM5" s="103"/>
      <c r="AN5" s="111"/>
      <c r="AO5" s="111"/>
      <c r="AP5" s="110"/>
      <c r="AQ5" s="97">
        <f>+EfectividadInducción!S4</f>
        <v>0.85</v>
      </c>
      <c r="AR5" s="111"/>
      <c r="AS5" s="80"/>
      <c r="AT5" s="80"/>
      <c r="AU5" s="78"/>
      <c r="AV5" s="79"/>
    </row>
    <row r="6" spans="1:44" s="218" customFormat="1" ht="30" customHeight="1">
      <c r="A6" s="219" t="s">
        <v>0</v>
      </c>
      <c r="B6" s="215"/>
      <c r="C6" s="215"/>
      <c r="D6" s="215"/>
      <c r="E6" s="215"/>
      <c r="F6" s="215"/>
      <c r="G6" s="215"/>
      <c r="H6" s="215"/>
      <c r="I6" s="727" t="str">
        <f>+EfectividadInducción!C12</f>
        <v>GESTION DEL TALENTO HUMANO</v>
      </c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7"/>
      <c r="AM6" s="727"/>
      <c r="AN6" s="216"/>
      <c r="AO6" s="216"/>
      <c r="AP6" s="216"/>
      <c r="AQ6" s="217"/>
      <c r="AR6" s="216"/>
    </row>
    <row r="7" spans="1:44" s="53" customFormat="1" ht="11.25" customHeight="1" thickBot="1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10"/>
      <c r="AO7" s="110"/>
      <c r="AP7" s="110"/>
      <c r="AQ7" s="97"/>
      <c r="AR7" s="110"/>
    </row>
    <row r="8" spans="1:44" s="81" customFormat="1" ht="30" customHeight="1">
      <c r="A8" s="721" t="s">
        <v>92</v>
      </c>
      <c r="B8" s="712" t="s">
        <v>20</v>
      </c>
      <c r="C8" s="728" t="str">
        <f>+EfectividadInducción!C14</f>
        <v>Efectividad de la Inducción Institucional </v>
      </c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30"/>
      <c r="AK8" s="712" t="s">
        <v>94</v>
      </c>
      <c r="AL8" s="712"/>
      <c r="AM8" s="713"/>
      <c r="AN8" s="112"/>
      <c r="AO8" s="112"/>
      <c r="AP8" s="112"/>
      <c r="AQ8" s="96"/>
      <c r="AR8" s="112"/>
    </row>
    <row r="9" spans="1:44" s="82" customFormat="1" ht="30" customHeight="1">
      <c r="A9" s="722"/>
      <c r="B9" s="615"/>
      <c r="C9" s="214" t="s">
        <v>205</v>
      </c>
      <c r="D9" s="214" t="s">
        <v>93</v>
      </c>
      <c r="E9" s="214" t="s">
        <v>206</v>
      </c>
      <c r="F9" s="214" t="s">
        <v>93</v>
      </c>
      <c r="G9" s="214" t="s">
        <v>207</v>
      </c>
      <c r="H9" s="214" t="s">
        <v>93</v>
      </c>
      <c r="I9" s="131" t="s">
        <v>198</v>
      </c>
      <c r="J9" s="131" t="s">
        <v>93</v>
      </c>
      <c r="K9" s="214" t="s">
        <v>208</v>
      </c>
      <c r="L9" s="214" t="s">
        <v>93</v>
      </c>
      <c r="M9" s="214" t="s">
        <v>209</v>
      </c>
      <c r="N9" s="214" t="s">
        <v>93</v>
      </c>
      <c r="O9" s="214" t="s">
        <v>210</v>
      </c>
      <c r="P9" s="214" t="s">
        <v>93</v>
      </c>
      <c r="Q9" s="131" t="s">
        <v>199</v>
      </c>
      <c r="R9" s="131" t="s">
        <v>93</v>
      </c>
      <c r="S9" s="214" t="s">
        <v>211</v>
      </c>
      <c r="T9" s="214" t="s">
        <v>93</v>
      </c>
      <c r="U9" s="214" t="s">
        <v>212</v>
      </c>
      <c r="V9" s="214" t="s">
        <v>93</v>
      </c>
      <c r="W9" s="214" t="s">
        <v>213</v>
      </c>
      <c r="X9" s="214" t="s">
        <v>93</v>
      </c>
      <c r="Y9" s="131" t="s">
        <v>200</v>
      </c>
      <c r="Z9" s="131" t="s">
        <v>93</v>
      </c>
      <c r="AA9" s="214" t="s">
        <v>214</v>
      </c>
      <c r="AB9" s="214" t="s">
        <v>93</v>
      </c>
      <c r="AC9" s="214" t="s">
        <v>215</v>
      </c>
      <c r="AD9" s="214" t="s">
        <v>93</v>
      </c>
      <c r="AE9" s="214" t="s">
        <v>216</v>
      </c>
      <c r="AF9" s="214" t="s">
        <v>93</v>
      </c>
      <c r="AG9" s="131" t="s">
        <v>201</v>
      </c>
      <c r="AH9" s="131" t="s">
        <v>93</v>
      </c>
      <c r="AI9" s="131" t="s">
        <v>10</v>
      </c>
      <c r="AJ9" s="131" t="s">
        <v>93</v>
      </c>
      <c r="AK9" s="613"/>
      <c r="AL9" s="613"/>
      <c r="AM9" s="714"/>
      <c r="AN9" s="113"/>
      <c r="AO9" s="113"/>
      <c r="AP9" s="113"/>
      <c r="AQ9" s="96"/>
      <c r="AR9" s="113"/>
    </row>
    <row r="10" spans="1:44" s="53" customFormat="1" ht="152.25" customHeight="1">
      <c r="A10" s="725" t="s">
        <v>285</v>
      </c>
      <c r="B10" s="220" t="str">
        <f>+EfectividadInducción!B40</f>
        <v>Sumatoria de calificaciones en inducción institucional </v>
      </c>
      <c r="C10" s="175">
        <v>872</v>
      </c>
      <c r="D10" s="710">
        <f>IF(C10=0,"0",C10/C11)</f>
        <v>96.88888888888889</v>
      </c>
      <c r="E10" s="175">
        <v>4520</v>
      </c>
      <c r="F10" s="710">
        <f>IF(E10=0,"0",E10/E11)</f>
        <v>94.16666666666667</v>
      </c>
      <c r="G10" s="175">
        <v>1267</v>
      </c>
      <c r="H10" s="710">
        <f>IF(G10=0,"0",G10/G11)</f>
        <v>97.46153846153847</v>
      </c>
      <c r="I10" s="139">
        <f>+E10+C10+G10</f>
        <v>6659</v>
      </c>
      <c r="J10" s="715">
        <f>IF(I10=0,"0",I10/I11)</f>
        <v>95.12857142857143</v>
      </c>
      <c r="K10" s="240">
        <v>195</v>
      </c>
      <c r="L10" s="710">
        <f>IF(K10=0,"0",K10/K11)</f>
        <v>97.5</v>
      </c>
      <c r="M10" s="240"/>
      <c r="N10" s="710" t="str">
        <f>IF(M10=0,"0",M10/M11)</f>
        <v>0</v>
      </c>
      <c r="O10" s="240"/>
      <c r="P10" s="710" t="str">
        <f>IF(O10=0,"0",O10/O11)</f>
        <v>0</v>
      </c>
      <c r="Q10" s="139"/>
      <c r="R10" s="715" t="str">
        <f>IF(Q10=0,"0",Q10/Q11)</f>
        <v>0</v>
      </c>
      <c r="S10" s="141"/>
      <c r="T10" s="710" t="str">
        <f>IF(S10=0,"0",S10/S11)</f>
        <v>0</v>
      </c>
      <c r="U10" s="141"/>
      <c r="V10" s="710" t="str">
        <f>IF(U10=0,"0",U10/U11)</f>
        <v>0</v>
      </c>
      <c r="W10" s="141"/>
      <c r="X10" s="710" t="str">
        <f>IF(W10=0,"0",W10/W11)</f>
        <v>0</v>
      </c>
      <c r="Y10" s="139">
        <f>S10+U10+W10</f>
        <v>0</v>
      </c>
      <c r="Z10" s="715" t="str">
        <f>IF(Y10=0,"0",Y10/Y11)</f>
        <v>0</v>
      </c>
      <c r="AA10" s="141"/>
      <c r="AB10" s="710" t="str">
        <f>IF(AA10=0,"0",AA10/AA11)</f>
        <v>0</v>
      </c>
      <c r="AC10" s="141"/>
      <c r="AD10" s="710" t="str">
        <f>IF(AC10=0,"0",AC10/AC11)</f>
        <v>0</v>
      </c>
      <c r="AE10" s="225"/>
      <c r="AF10" s="710" t="str">
        <f>IF(AE10=0,"0",AE10/AE11)</f>
        <v>0</v>
      </c>
      <c r="AG10" s="149">
        <f>+AA10+AC10+AE10</f>
        <v>0</v>
      </c>
      <c r="AH10" s="715" t="str">
        <f>IF(AG10=0,"0",AG10/AG11)</f>
        <v>0</v>
      </c>
      <c r="AI10" s="174">
        <f>+I10+Q10+Y10+AG10</f>
        <v>6659</v>
      </c>
      <c r="AJ10" s="723">
        <f>IF(AI10=0,"0",AI10/AI11)</f>
        <v>95.12857142857143</v>
      </c>
      <c r="AK10" s="717"/>
      <c r="AL10" s="717"/>
      <c r="AM10" s="718"/>
      <c r="AN10" s="110"/>
      <c r="AO10" s="110"/>
      <c r="AP10" s="110"/>
      <c r="AQ10" s="96"/>
      <c r="AR10" s="110"/>
    </row>
    <row r="11" spans="1:44" s="53" customFormat="1" ht="142.5" customHeight="1" thickBot="1">
      <c r="A11" s="726"/>
      <c r="B11" s="221" t="str">
        <f>+EfectividadInducción!B41</f>
        <v>Número de servidores posesionados</v>
      </c>
      <c r="C11" s="176">
        <v>9</v>
      </c>
      <c r="D11" s="711"/>
      <c r="E11" s="176">
        <v>48</v>
      </c>
      <c r="F11" s="711"/>
      <c r="G11" s="176">
        <v>13</v>
      </c>
      <c r="H11" s="711"/>
      <c r="I11" s="230">
        <f>+C11+E11+G11</f>
        <v>70</v>
      </c>
      <c r="J11" s="716"/>
      <c r="K11" s="242">
        <v>2</v>
      </c>
      <c r="L11" s="711"/>
      <c r="M11" s="242"/>
      <c r="N11" s="711"/>
      <c r="O11" s="242"/>
      <c r="P11" s="711"/>
      <c r="Q11" s="140"/>
      <c r="R11" s="716"/>
      <c r="S11" s="142"/>
      <c r="T11" s="711"/>
      <c r="U11" s="142"/>
      <c r="V11" s="711"/>
      <c r="W11" s="142"/>
      <c r="X11" s="711"/>
      <c r="Y11" s="140">
        <f>S11+U11+W11</f>
        <v>0</v>
      </c>
      <c r="Z11" s="716"/>
      <c r="AA11" s="142"/>
      <c r="AB11" s="711"/>
      <c r="AC11" s="147"/>
      <c r="AD11" s="711"/>
      <c r="AE11" s="226"/>
      <c r="AF11" s="711"/>
      <c r="AG11" s="148">
        <f>+AA11+AC11+AE11</f>
        <v>0</v>
      </c>
      <c r="AH11" s="716"/>
      <c r="AI11" s="222">
        <f>+I11+Q11+Y11+AG11</f>
        <v>70</v>
      </c>
      <c r="AJ11" s="724"/>
      <c r="AK11" s="719"/>
      <c r="AL11" s="719"/>
      <c r="AM11" s="720"/>
      <c r="AN11" s="110"/>
      <c r="AO11" s="110"/>
      <c r="AP11" s="110"/>
      <c r="AQ11" s="96"/>
      <c r="AR11" s="110"/>
    </row>
    <row r="12" spans="2:36" ht="30" customHeight="1">
      <c r="B12" s="74"/>
      <c r="C12" s="74"/>
      <c r="D12" s="74"/>
      <c r="E12" s="74"/>
      <c r="F12" s="74"/>
      <c r="G12" s="74"/>
      <c r="H12" s="7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28:35" ht="30" customHeight="1">
      <c r="AB13"/>
      <c r="AI13" s="76">
        <f>+AI10/AI11</f>
        <v>95.12857142857143</v>
      </c>
    </row>
    <row r="14" ht="30" customHeight="1">
      <c r="AB14"/>
    </row>
    <row r="15" ht="30" customHeight="1">
      <c r="AB15"/>
    </row>
    <row r="16" ht="30" customHeight="1">
      <c r="AB16"/>
    </row>
    <row r="17" ht="30" customHeight="1">
      <c r="AB17"/>
    </row>
    <row r="18" ht="30" customHeight="1">
      <c r="AB18"/>
    </row>
    <row r="66" ht="30" customHeight="1">
      <c r="AQ66" s="98"/>
    </row>
    <row r="136" ht="30" customHeight="1">
      <c r="AQ136" s="99"/>
    </row>
    <row r="137" ht="30" customHeight="1">
      <c r="AQ137" s="99"/>
    </row>
    <row r="138" ht="30" customHeight="1">
      <c r="AQ138" s="99"/>
    </row>
    <row r="139" ht="30" customHeight="1">
      <c r="AQ139" s="99"/>
    </row>
    <row r="140" ht="30" customHeight="1">
      <c r="AQ140" s="99"/>
    </row>
    <row r="141" ht="30" customHeight="1">
      <c r="AQ141" s="99"/>
    </row>
    <row r="142" ht="30" customHeight="1">
      <c r="AQ142" s="99"/>
    </row>
    <row r="143" ht="30" customHeight="1">
      <c r="AQ143" s="99"/>
    </row>
    <row r="144" ht="30" customHeight="1">
      <c r="AQ144" s="99"/>
    </row>
    <row r="145" ht="30" customHeight="1">
      <c r="AQ145" s="99"/>
    </row>
    <row r="146" ht="30" customHeight="1">
      <c r="AQ146" s="99"/>
    </row>
  </sheetData>
  <sheetProtection formatCells="0" formatColumns="0" formatRows="0" insertRows="0"/>
  <mergeCells count="34">
    <mergeCell ref="H10:H11"/>
    <mergeCell ref="I6:AM6"/>
    <mergeCell ref="C8:AJ8"/>
    <mergeCell ref="L10:L11"/>
    <mergeCell ref="A1:A4"/>
    <mergeCell ref="B1:AK1"/>
    <mergeCell ref="AL1:AM1"/>
    <mergeCell ref="B2:AK2"/>
    <mergeCell ref="AL2:AM2"/>
    <mergeCell ref="B3:AK3"/>
    <mergeCell ref="AL3:AM3"/>
    <mergeCell ref="B4:AK4"/>
    <mergeCell ref="AL4:AM4"/>
    <mergeCell ref="A8:A9"/>
    <mergeCell ref="B8:B9"/>
    <mergeCell ref="AJ10:AJ11"/>
    <mergeCell ref="D10:D11"/>
    <mergeCell ref="F10:F11"/>
    <mergeCell ref="AF10:AF11"/>
    <mergeCell ref="A10:A11"/>
    <mergeCell ref="J10:J11"/>
    <mergeCell ref="R10:R11"/>
    <mergeCell ref="Z10:Z11"/>
    <mergeCell ref="N10:N11"/>
    <mergeCell ref="P10:P11"/>
    <mergeCell ref="T10:T11"/>
    <mergeCell ref="V10:V11"/>
    <mergeCell ref="X10:X11"/>
    <mergeCell ref="AB10:AB11"/>
    <mergeCell ref="AD10:AD11"/>
    <mergeCell ref="AK8:AM9"/>
    <mergeCell ref="AH10:AH11"/>
    <mergeCell ref="AK10:AM10"/>
    <mergeCell ref="AK11:AM11"/>
  </mergeCells>
  <conditionalFormatting sqref="AJ10">
    <cfRule type="cellIs" priority="1" dxfId="1" operator="equal" stopIfTrue="1">
      <formula>"0"</formula>
    </cfRule>
    <cfRule type="cellIs" priority="2" dxfId="1" operator="lessThanOrEqual" stopIfTrue="1">
      <formula>$AQ$5</formula>
    </cfRule>
    <cfRule type="cellIs" priority="3" dxfId="0" operator="greaterThanOrEqual" stopIfTrue="1">
      <formula>$AQ$2</formula>
    </cfRule>
    <cfRule type="cellIs" priority="4" dxfId="3" operator="between" stopIfTrue="1">
      <formula>$AQ$4</formula>
      <formula>$AQ$3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80"/>
  <sheetViews>
    <sheetView zoomScalePageLayoutView="0" workbookViewId="0" topLeftCell="A43">
      <selection activeCell="X49" sqref="X49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5.00390625" style="50" bestFit="1" customWidth="1"/>
    <col min="5" max="5" width="4.7109375" style="50" bestFit="1" customWidth="1"/>
    <col min="6" max="6" width="9.57421875" style="50" bestFit="1" customWidth="1"/>
    <col min="7" max="7" width="5.421875" style="50" bestFit="1" customWidth="1"/>
    <col min="8" max="8" width="5.28125" style="50" bestFit="1" customWidth="1"/>
    <col min="9" max="9" width="9.57421875" style="50" bestFit="1" customWidth="1"/>
    <col min="10" max="10" width="4.28125" style="50" bestFit="1" customWidth="1"/>
    <col min="11" max="11" width="6.421875" style="50" bestFit="1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12.28125" style="50" customWidth="1"/>
    <col min="17" max="18" width="11.7109375" style="50" customWidth="1"/>
    <col min="19" max="19" width="15.421875" style="96" hidden="1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170">
        <v>0.85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170">
        <v>0.84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170">
        <v>0.75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170">
        <v>0.74</v>
      </c>
    </row>
    <row r="6" spans="2:16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701" t="s">
        <v>190</v>
      </c>
      <c r="O10" s="702"/>
      <c r="P10" s="703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3.5" thickBot="1">
      <c r="A12" s="52"/>
      <c r="B12" s="61" t="s">
        <v>0</v>
      </c>
      <c r="C12" s="482" t="s">
        <v>171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3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525" t="s">
        <v>286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7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654" t="s">
        <v>287</v>
      </c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6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510" t="s">
        <v>185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2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17" ht="40.5" customHeight="1" thickBot="1">
      <c r="A22" s="52"/>
      <c r="B22" s="61" t="s">
        <v>3</v>
      </c>
      <c r="C22" s="698" t="s">
        <v>302</v>
      </c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700"/>
      <c r="Q22" s="52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72.75" customHeight="1" thickBot="1">
      <c r="A24" s="52"/>
      <c r="B24" s="61" t="s">
        <v>12</v>
      </c>
      <c r="C24" s="688" t="s">
        <v>288</v>
      </c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5"/>
      <c r="Q24" s="52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18" ht="13.5" customHeight="1" thickBot="1">
      <c r="A26" s="52"/>
      <c r="B26" s="132" t="s">
        <v>2</v>
      </c>
      <c r="C26" s="731">
        <v>0.87</v>
      </c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3"/>
      <c r="Q26" s="168"/>
      <c r="R26" s="169"/>
    </row>
    <row r="27" spans="1:17" ht="4.5" customHeight="1" thickBot="1">
      <c r="A27" s="52"/>
      <c r="B27" s="692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4"/>
      <c r="Q27" s="52"/>
    </row>
    <row r="28" spans="1:17" ht="12.75" customHeight="1" thickBot="1">
      <c r="A28" s="52"/>
      <c r="B28" s="132" t="s">
        <v>13</v>
      </c>
      <c r="C28" s="133" t="s">
        <v>14</v>
      </c>
      <c r="D28" s="679" t="s">
        <v>228</v>
      </c>
      <c r="E28" s="680"/>
      <c r="F28" s="680"/>
      <c r="G28" s="681"/>
      <c r="H28" s="695" t="s">
        <v>15</v>
      </c>
      <c r="I28" s="695"/>
      <c r="J28" s="695"/>
      <c r="K28" s="679" t="s">
        <v>229</v>
      </c>
      <c r="L28" s="680"/>
      <c r="M28" s="681"/>
      <c r="N28" s="696" t="s">
        <v>16</v>
      </c>
      <c r="O28" s="697"/>
      <c r="P28" s="134" t="s">
        <v>234</v>
      </c>
      <c r="Q28" s="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71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71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685" t="s">
        <v>71</v>
      </c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7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3.5" thickBot="1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54" customHeight="1">
      <c r="A40" s="52"/>
      <c r="B40" s="167" t="s">
        <v>303</v>
      </c>
      <c r="C40" s="682" t="s">
        <v>289</v>
      </c>
      <c r="D40" s="682"/>
      <c r="E40" s="682"/>
      <c r="F40" s="682"/>
      <c r="G40" s="682"/>
      <c r="H40" s="633" t="s">
        <v>305</v>
      </c>
      <c r="I40" s="633"/>
      <c r="J40" s="633"/>
      <c r="K40" s="633"/>
      <c r="L40" s="633"/>
      <c r="M40" s="683" t="s">
        <v>290</v>
      </c>
      <c r="N40" s="683"/>
      <c r="O40" s="683"/>
      <c r="P40" s="684"/>
      <c r="Q40" s="52"/>
    </row>
    <row r="41" spans="1:17" ht="55.5" customHeight="1">
      <c r="A41" s="52"/>
      <c r="B41" s="229" t="s">
        <v>304</v>
      </c>
      <c r="C41" s="734" t="s">
        <v>289</v>
      </c>
      <c r="D41" s="734"/>
      <c r="E41" s="734"/>
      <c r="F41" s="734"/>
      <c r="G41" s="734"/>
      <c r="H41" s="734" t="s">
        <v>305</v>
      </c>
      <c r="I41" s="734"/>
      <c r="J41" s="734"/>
      <c r="K41" s="734"/>
      <c r="L41" s="734"/>
      <c r="M41" s="735" t="s">
        <v>290</v>
      </c>
      <c r="N41" s="735"/>
      <c r="O41" s="735"/>
      <c r="P41" s="736"/>
      <c r="Q41" s="52"/>
    </row>
    <row r="42" spans="1:17" ht="13.5" customHeight="1">
      <c r="A42" s="52"/>
      <c r="B42" s="146"/>
      <c r="C42" s="628"/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9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625" t="s">
        <v>8</v>
      </c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7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121" t="s">
        <v>9</v>
      </c>
      <c r="D48" s="122" t="s">
        <v>149</v>
      </c>
      <c r="E48" s="122" t="s">
        <v>150</v>
      </c>
      <c r="F48" s="122" t="s">
        <v>151</v>
      </c>
      <c r="G48" s="122" t="s">
        <v>152</v>
      </c>
      <c r="H48" s="122" t="s">
        <v>153</v>
      </c>
      <c r="I48" s="122" t="s">
        <v>154</v>
      </c>
      <c r="J48" s="122" t="s">
        <v>155</v>
      </c>
      <c r="K48" s="122" t="s">
        <v>204</v>
      </c>
      <c r="L48" s="122" t="s">
        <v>157</v>
      </c>
      <c r="M48" s="122" t="s">
        <v>158</v>
      </c>
      <c r="N48" s="122" t="s">
        <v>159</v>
      </c>
      <c r="O48" s="122" t="s">
        <v>160</v>
      </c>
      <c r="P48" s="135" t="s">
        <v>10</v>
      </c>
      <c r="Q48" s="52"/>
    </row>
    <row r="49" spans="1:17" ht="13.5" thickBot="1">
      <c r="A49" s="52"/>
      <c r="B49" s="457"/>
      <c r="C49" s="125" t="s">
        <v>10</v>
      </c>
      <c r="D49" s="136"/>
      <c r="E49" s="136"/>
      <c r="F49" s="173">
        <f>RegistroSST!J10</f>
        <v>1.0081818181818183</v>
      </c>
      <c r="G49" s="137"/>
      <c r="H49" s="137"/>
      <c r="I49" s="173">
        <f>+RegistroSST!R10</f>
        <v>0.9803921568627451</v>
      </c>
      <c r="J49" s="137"/>
      <c r="K49" s="137"/>
      <c r="L49" s="173" t="str">
        <f>+RegistroSST!Z10</f>
        <v>0</v>
      </c>
      <c r="M49" s="137"/>
      <c r="N49" s="137"/>
      <c r="O49" s="173" t="str">
        <f>+RegistroSST!AH10</f>
        <v>0</v>
      </c>
      <c r="P49" s="173">
        <f>+RegistroSST!AJ10</f>
        <v>0.9993788819875776</v>
      </c>
      <c r="Q49" s="52"/>
    </row>
    <row r="50" spans="1:17" ht="4.5" customHeight="1" thickBot="1">
      <c r="A50" s="52"/>
      <c r="B50" s="95">
        <v>0.9</v>
      </c>
      <c r="C50" s="72"/>
      <c r="D50" s="138">
        <v>85</v>
      </c>
      <c r="E50" s="138">
        <v>85</v>
      </c>
      <c r="F50" s="235">
        <v>0.85</v>
      </c>
      <c r="G50" s="138">
        <v>85</v>
      </c>
      <c r="H50" s="138">
        <v>85</v>
      </c>
      <c r="I50" s="235">
        <v>0.85</v>
      </c>
      <c r="J50" s="138">
        <v>85</v>
      </c>
      <c r="K50" s="138">
        <v>85</v>
      </c>
      <c r="L50" s="235">
        <v>0.85</v>
      </c>
      <c r="M50" s="138">
        <v>85</v>
      </c>
      <c r="N50" s="138">
        <v>85</v>
      </c>
      <c r="O50" s="235">
        <v>0.85</v>
      </c>
      <c r="P50" s="235">
        <v>0.85</v>
      </c>
      <c r="Q50" s="52"/>
    </row>
    <row r="51" spans="1:17" ht="22.5" customHeight="1" thickBot="1">
      <c r="A51" s="52"/>
      <c r="B51" s="514" t="s">
        <v>21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6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704" t="s">
        <v>191</v>
      </c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6"/>
      <c r="Q69" s="52"/>
    </row>
    <row r="70" spans="1:17" ht="43.5" customHeight="1" thickBot="1">
      <c r="A70" s="52"/>
      <c r="B70" s="437"/>
      <c r="C70" s="600" t="s">
        <v>323</v>
      </c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2"/>
      <c r="Q70" s="52"/>
    </row>
    <row r="71" spans="1:17" ht="15" customHeight="1">
      <c r="A71" s="52"/>
      <c r="B71" s="437"/>
      <c r="C71" s="704" t="s">
        <v>192</v>
      </c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6"/>
      <c r="Q71" s="52"/>
    </row>
    <row r="72" spans="1:17" ht="49.5" customHeight="1" thickBot="1">
      <c r="A72" s="52"/>
      <c r="B72" s="437"/>
      <c r="C72" s="600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2"/>
      <c r="Q72" s="52"/>
    </row>
    <row r="73" spans="1:17" ht="15" customHeight="1">
      <c r="A73" s="52"/>
      <c r="B73" s="437"/>
      <c r="C73" s="704" t="s">
        <v>193</v>
      </c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6"/>
      <c r="Q73" s="52"/>
    </row>
    <row r="74" spans="1:17" ht="49.5" customHeight="1">
      <c r="A74" s="52"/>
      <c r="B74" s="437"/>
      <c r="C74" s="597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9"/>
      <c r="Q74" s="52"/>
    </row>
    <row r="75" spans="1:17" ht="15" customHeight="1">
      <c r="A75" s="52"/>
      <c r="B75" s="437"/>
      <c r="C75" s="707" t="s">
        <v>194</v>
      </c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9"/>
      <c r="Q75" s="52"/>
    </row>
    <row r="76" spans="1:17" ht="49.5" customHeight="1" thickBot="1">
      <c r="A76" s="52"/>
      <c r="B76" s="438"/>
      <c r="C76" s="597"/>
      <c r="D76" s="598"/>
      <c r="E76" s="598"/>
      <c r="F76" s="598"/>
      <c r="G76" s="598"/>
      <c r="H76" s="598"/>
      <c r="I76" s="598"/>
      <c r="J76" s="598"/>
      <c r="K76" s="598"/>
      <c r="L76" s="598"/>
      <c r="M76" s="598"/>
      <c r="N76" s="598"/>
      <c r="O76" s="598"/>
      <c r="P76" s="599"/>
      <c r="Q76" s="52"/>
    </row>
    <row r="77" spans="1:17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</row>
    <row r="78" spans="1:17" ht="27.75" customHeight="1" thickBot="1">
      <c r="A78" s="52"/>
      <c r="B78" s="54" t="s">
        <v>84</v>
      </c>
      <c r="C78" s="424" t="s">
        <v>85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5"/>
      <c r="Q78" s="52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C76:P76"/>
    <mergeCell ref="C77:P77"/>
    <mergeCell ref="C78:P78"/>
    <mergeCell ref="B52:P67"/>
    <mergeCell ref="A68:Q68"/>
    <mergeCell ref="B69:B76"/>
    <mergeCell ref="C69:P69"/>
    <mergeCell ref="C70:P70"/>
    <mergeCell ref="C71:P71"/>
    <mergeCell ref="C72:P72"/>
    <mergeCell ref="C73:P73"/>
    <mergeCell ref="C74:P74"/>
    <mergeCell ref="C75:P75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C10:I10"/>
    <mergeCell ref="J10:M10"/>
    <mergeCell ref="N10:P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S2">
    <cfRule type="cellIs" priority="21" dxfId="0" operator="greaterThanOrEqual" stopIfTrue="1">
      <formula>0.95</formula>
    </cfRule>
  </conditionalFormatting>
  <conditionalFormatting sqref="F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3" operator="between" stopIfTrue="1">
      <formula>$S$4</formula>
      <formula>$S$3</formula>
    </cfRule>
    <cfRule type="cellIs" priority="20" dxfId="0" operator="greaterThanOrEqual" stopIfTrue="1">
      <formula>$S$2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3" operator="between" stopIfTrue="1">
      <formula>$S$4</formula>
      <formula>$S$3</formula>
    </cfRule>
    <cfRule type="cellIs" priority="16" dxfId="0" operator="greaterThanOrEqual" stopIfTrue="1">
      <formula>$S$2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3" operator="between" stopIfTrue="1">
      <formula>$S$4</formula>
      <formula>$S$3</formula>
    </cfRule>
    <cfRule type="cellIs" priority="12" dxfId="0" operator="greaterThanOrEqual" stopIfTrue="1">
      <formula>$S$2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3" operator="between" stopIfTrue="1">
      <formula>$S$4</formula>
      <formula>$S$3</formula>
    </cfRule>
    <cfRule type="cellIs" priority="8" dxfId="0" operator="greaterThanOrEqual" stopIfTrue="1">
      <formula>$S$2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3" operator="between" stopIfTrue="1">
      <formula>$S$4</formula>
      <formula>$S$3</formula>
    </cfRule>
    <cfRule type="cellIs" priority="4" dxfId="0" operator="greaterThanOrEqual" stopIfTrue="1">
      <formula>$S$2</formula>
    </cfRule>
  </conditionalFormatting>
  <dataValidations count="6">
    <dataValidation type="list" allowBlank="1" showInputMessage="1" showErrorMessage="1" sqref="C78:P78">
      <formula1>$B$171:$B$172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6:P36 C34:P34">
      <formula1>$Q$103:$Q$108</formula1>
    </dataValidation>
    <dataValidation type="list" allowBlank="1" showInputMessage="1" showErrorMessage="1" sqref="C18:P18">
      <formula1>$B$129:$B$136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39"/>
  <sheetViews>
    <sheetView zoomScale="91" zoomScaleNormal="91" zoomScalePageLayoutView="0" workbookViewId="0" topLeftCell="A1">
      <selection activeCell="AK10" sqref="AK10:AM11"/>
    </sheetView>
  </sheetViews>
  <sheetFormatPr defaultColWidth="11.421875" defaultRowHeight="30" customHeight="1"/>
  <cols>
    <col min="1" max="1" width="28.57421875" style="83" customWidth="1"/>
    <col min="2" max="2" width="27.00390625" style="76" bestFit="1" customWidth="1"/>
    <col min="3" max="4" width="10.7109375" style="76" customWidth="1"/>
    <col min="5" max="5" width="13.00390625" style="76" customWidth="1"/>
    <col min="6" max="8" width="10.7109375" style="76" customWidth="1"/>
    <col min="9" max="9" width="15.8515625" style="76" customWidth="1"/>
    <col min="10" max="10" width="12.7109375" style="76" customWidth="1"/>
    <col min="11" max="16" width="10.7109375" style="76" customWidth="1"/>
    <col min="17" max="18" width="12.7109375" style="76" customWidth="1"/>
    <col min="19" max="19" width="8.7109375" style="76" customWidth="1"/>
    <col min="20" max="20" width="10.28125" style="76" customWidth="1"/>
    <col min="21" max="21" width="13.8515625" style="76" customWidth="1"/>
    <col min="22" max="22" width="11.28125" style="76" customWidth="1"/>
    <col min="23" max="23" width="14.421875" style="76" customWidth="1"/>
    <col min="24" max="24" width="8.7109375" style="76" customWidth="1"/>
    <col min="25" max="26" width="15.7109375" style="76" customWidth="1"/>
    <col min="27" max="27" width="8.7109375" style="76" customWidth="1"/>
    <col min="28" max="28" width="9.57421875" style="76" customWidth="1"/>
    <col min="29" max="29" width="8.7109375" style="76" customWidth="1"/>
    <col min="30" max="30" width="10.140625" style="76" customWidth="1"/>
    <col min="31" max="31" width="8.7109375" style="76" customWidth="1"/>
    <col min="32" max="32" width="10.140625" style="76" customWidth="1"/>
    <col min="33" max="36" width="15.7109375" style="76" customWidth="1"/>
    <col min="37" max="37" width="5.28125" style="76" customWidth="1"/>
    <col min="38" max="38" width="10.7109375" style="76" customWidth="1"/>
    <col min="39" max="39" width="79.28125" style="76" customWidth="1"/>
    <col min="40" max="42" width="11.421875" style="108" customWidth="1"/>
    <col min="43" max="43" width="11.421875" style="96" hidden="1" customWidth="1"/>
    <col min="44" max="44" width="11.421875" style="108" customWidth="1"/>
    <col min="45" max="16384" width="11.421875" style="76" customWidth="1"/>
  </cols>
  <sheetData>
    <row r="1" spans="1:48" ht="30" customHeight="1">
      <c r="A1" s="609"/>
      <c r="B1" s="610" t="s">
        <v>56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1"/>
      <c r="AH1" s="611"/>
      <c r="AI1" s="611"/>
      <c r="AJ1" s="611"/>
      <c r="AK1" s="612"/>
      <c r="AL1" s="585" t="str">
        <f>+EficaciaSST!N2</f>
        <v>Código: GC-F-006</v>
      </c>
      <c r="AM1" s="586"/>
      <c r="AN1" s="107"/>
      <c r="AO1" s="107"/>
      <c r="AR1" s="107"/>
      <c r="AS1" s="73"/>
      <c r="AT1" s="73"/>
      <c r="AU1" s="74"/>
      <c r="AV1" s="75"/>
    </row>
    <row r="2" spans="1:48" s="53" customFormat="1" ht="30" customHeight="1">
      <c r="A2" s="609"/>
      <c r="B2" s="610" t="s">
        <v>87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2"/>
      <c r="AL2" s="585" t="str">
        <f>+EficaciaSST!N3</f>
        <v>Fecha: 14 de junio de 2019</v>
      </c>
      <c r="AM2" s="586"/>
      <c r="AN2" s="109"/>
      <c r="AO2" s="109"/>
      <c r="AP2" s="110"/>
      <c r="AQ2" s="119">
        <f>+EficaciaSST!S2</f>
        <v>0.85</v>
      </c>
      <c r="AR2" s="109"/>
      <c r="AS2" s="77"/>
      <c r="AT2" s="77"/>
      <c r="AU2" s="78"/>
      <c r="AV2" s="79"/>
    </row>
    <row r="3" spans="1:48" s="53" customFormat="1" ht="30" customHeight="1">
      <c r="A3" s="609"/>
      <c r="B3" s="610" t="s">
        <v>89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2"/>
      <c r="AL3" s="585" t="str">
        <f>+EficaciaSST!N4</f>
        <v>Versión 004</v>
      </c>
      <c r="AM3" s="586"/>
      <c r="AN3" s="109"/>
      <c r="AO3" s="109"/>
      <c r="AP3" s="110"/>
      <c r="AQ3" s="97">
        <f>+EficaciaSST!S3</f>
        <v>0.84</v>
      </c>
      <c r="AR3" s="109"/>
      <c r="AS3" s="77"/>
      <c r="AT3" s="77"/>
      <c r="AU3" s="78"/>
      <c r="AV3" s="79"/>
    </row>
    <row r="4" spans="1:48" s="53" customFormat="1" ht="30" customHeight="1">
      <c r="A4" s="609"/>
      <c r="B4" s="610" t="s">
        <v>91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2"/>
      <c r="AL4" s="586" t="str">
        <f>+EficaciaSST!N5</f>
        <v>Pagina 1 de 1</v>
      </c>
      <c r="AM4" s="586"/>
      <c r="AN4" s="111"/>
      <c r="AO4" s="111"/>
      <c r="AP4" s="110"/>
      <c r="AQ4" s="97">
        <f>+EficaciaSST!S5</f>
        <v>0.74</v>
      </c>
      <c r="AR4" s="111"/>
      <c r="AS4" s="80"/>
      <c r="AT4" s="80"/>
      <c r="AU4" s="78"/>
      <c r="AV4" s="79"/>
    </row>
    <row r="5" spans="1:48" s="53" customFormat="1" ht="18">
      <c r="A5" s="100"/>
      <c r="B5" s="101"/>
      <c r="C5" s="101"/>
      <c r="D5" s="101"/>
      <c r="E5" s="101"/>
      <c r="F5" s="101"/>
      <c r="G5" s="101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3"/>
      <c r="AL5" s="103"/>
      <c r="AM5" s="103"/>
      <c r="AN5" s="111"/>
      <c r="AO5" s="111"/>
      <c r="AP5" s="110"/>
      <c r="AQ5" s="97">
        <f>+EficaciaSST!S4</f>
        <v>0.75</v>
      </c>
      <c r="AR5" s="111"/>
      <c r="AS5" s="80"/>
      <c r="AT5" s="80"/>
      <c r="AU5" s="78"/>
      <c r="AV5" s="79"/>
    </row>
    <row r="6" spans="1:44" s="218" customFormat="1" ht="30" customHeight="1">
      <c r="A6" s="219" t="s">
        <v>0</v>
      </c>
      <c r="B6" s="215"/>
      <c r="C6" s="233" t="str">
        <f>+EficaciaSST!C12</f>
        <v>GESTION DEL TALENTO HUMANO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16"/>
      <c r="AO6" s="216"/>
      <c r="AP6" s="216"/>
      <c r="AQ6" s="217"/>
      <c r="AR6" s="216"/>
    </row>
    <row r="7" spans="1:44" s="53" customFormat="1" ht="11.25" customHeight="1" thickBot="1">
      <c r="A7" s="10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10"/>
      <c r="AO7" s="110"/>
      <c r="AP7" s="110"/>
      <c r="AQ7" s="97"/>
      <c r="AR7" s="110"/>
    </row>
    <row r="8" spans="1:44" s="81" customFormat="1" ht="30" customHeight="1">
      <c r="A8" s="721" t="s">
        <v>92</v>
      </c>
      <c r="B8" s="712" t="s">
        <v>20</v>
      </c>
      <c r="C8" s="728" t="str">
        <f>+EficaciaSST!C14</f>
        <v>Eficacia de la Implementación del Plan de Anual de Seguridad y Salud en el Trabajo</v>
      </c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30"/>
      <c r="AK8" s="712" t="s">
        <v>94</v>
      </c>
      <c r="AL8" s="712"/>
      <c r="AM8" s="713"/>
      <c r="AN8" s="112"/>
      <c r="AO8" s="112"/>
      <c r="AP8" s="112"/>
      <c r="AQ8" s="96"/>
      <c r="AR8" s="112"/>
    </row>
    <row r="9" spans="1:44" s="82" customFormat="1" ht="30" customHeight="1" thickBot="1">
      <c r="A9" s="737"/>
      <c r="B9" s="613"/>
      <c r="C9" s="227" t="s">
        <v>205</v>
      </c>
      <c r="D9" s="227" t="s">
        <v>93</v>
      </c>
      <c r="E9" s="227" t="s">
        <v>206</v>
      </c>
      <c r="F9" s="227" t="s">
        <v>93</v>
      </c>
      <c r="G9" s="227" t="s">
        <v>207</v>
      </c>
      <c r="H9" s="227" t="s">
        <v>93</v>
      </c>
      <c r="I9" s="248" t="s">
        <v>198</v>
      </c>
      <c r="J9" s="248" t="s">
        <v>93</v>
      </c>
      <c r="K9" s="227" t="s">
        <v>208</v>
      </c>
      <c r="L9" s="227" t="s">
        <v>93</v>
      </c>
      <c r="M9" s="227" t="s">
        <v>209</v>
      </c>
      <c r="N9" s="227" t="s">
        <v>93</v>
      </c>
      <c r="O9" s="227" t="s">
        <v>210</v>
      </c>
      <c r="P9" s="227" t="s">
        <v>93</v>
      </c>
      <c r="Q9" s="248" t="s">
        <v>199</v>
      </c>
      <c r="R9" s="248" t="s">
        <v>93</v>
      </c>
      <c r="S9" s="227" t="s">
        <v>211</v>
      </c>
      <c r="T9" s="227" t="s">
        <v>93</v>
      </c>
      <c r="U9" s="227" t="s">
        <v>212</v>
      </c>
      <c r="V9" s="227" t="s">
        <v>93</v>
      </c>
      <c r="W9" s="227" t="s">
        <v>213</v>
      </c>
      <c r="X9" s="227" t="s">
        <v>93</v>
      </c>
      <c r="Y9" s="248" t="s">
        <v>200</v>
      </c>
      <c r="Z9" s="248" t="s">
        <v>93</v>
      </c>
      <c r="AA9" s="227" t="s">
        <v>214</v>
      </c>
      <c r="AB9" s="227" t="s">
        <v>93</v>
      </c>
      <c r="AC9" s="227" t="s">
        <v>215</v>
      </c>
      <c r="AD9" s="227" t="s">
        <v>93</v>
      </c>
      <c r="AE9" s="227" t="s">
        <v>216</v>
      </c>
      <c r="AF9" s="227" t="s">
        <v>93</v>
      </c>
      <c r="AG9" s="248" t="s">
        <v>201</v>
      </c>
      <c r="AH9" s="248" t="s">
        <v>93</v>
      </c>
      <c r="AI9" s="49" t="s">
        <v>10</v>
      </c>
      <c r="AJ9" s="49" t="s">
        <v>93</v>
      </c>
      <c r="AK9" s="613"/>
      <c r="AL9" s="613"/>
      <c r="AM9" s="714"/>
      <c r="AN9" s="113"/>
      <c r="AO9" s="113"/>
      <c r="AP9" s="113"/>
      <c r="AQ9" s="96"/>
      <c r="AR9" s="113"/>
    </row>
    <row r="10" spans="1:44" s="53" customFormat="1" ht="91.5" customHeight="1">
      <c r="A10" s="738" t="s">
        <v>290</v>
      </c>
      <c r="B10" s="260" t="str">
        <f>+EficaciaSST!B40</f>
        <v>Número de actividades ejecutadas en el periodo</v>
      </c>
      <c r="C10" s="256">
        <v>19.1</v>
      </c>
      <c r="D10" s="740">
        <f>IF(C10=0,"0",C10/C11)</f>
        <v>0.9550000000000001</v>
      </c>
      <c r="E10" s="256">
        <v>43.1</v>
      </c>
      <c r="F10" s="740">
        <f>IF(E10=0,"0",E10/E11)</f>
        <v>1.051219512195122</v>
      </c>
      <c r="G10" s="257">
        <v>48.699999999999996</v>
      </c>
      <c r="H10" s="742">
        <f>IF(G10=0,"0",G10/G11)</f>
        <v>0.9938775510204081</v>
      </c>
      <c r="I10" s="254">
        <f>+C10+E10+G10</f>
        <v>110.9</v>
      </c>
      <c r="J10" s="744">
        <f>IF(I10=0,"0",I10/I11)</f>
        <v>1.0081818181818183</v>
      </c>
      <c r="K10" s="262">
        <v>50</v>
      </c>
      <c r="L10" s="746">
        <f>IF(K10=0,"0",K10/K11)</f>
        <v>0.9803921568627451</v>
      </c>
      <c r="M10" s="262"/>
      <c r="N10" s="746" t="str">
        <f>IF(M10=0,"0",M10/M11)</f>
        <v>0</v>
      </c>
      <c r="O10" s="262"/>
      <c r="P10" s="746" t="str">
        <f>IF(O10=0,"0",O10/O11)</f>
        <v>0</v>
      </c>
      <c r="Q10" s="246">
        <f>K10+M10+O10</f>
        <v>50</v>
      </c>
      <c r="R10" s="748">
        <f>IF(Q10=0,"0",Q10/Q11)</f>
        <v>0.9803921568627451</v>
      </c>
      <c r="S10" s="262"/>
      <c r="T10" s="746" t="str">
        <f>IF(S10=0,"0",S10/S11)</f>
        <v>0</v>
      </c>
      <c r="U10" s="262"/>
      <c r="V10" s="746" t="str">
        <f>IF(U10=0,"0",U10/U11)</f>
        <v>0</v>
      </c>
      <c r="W10" s="262"/>
      <c r="X10" s="746" t="str">
        <f>IF(W10=0,"0",W10/W11)</f>
        <v>0</v>
      </c>
      <c r="Y10" s="246">
        <f>S10+U10+W10</f>
        <v>0</v>
      </c>
      <c r="Z10" s="748" t="str">
        <f>IF(Y10=0,"0",Y10/Y11)</f>
        <v>0</v>
      </c>
      <c r="AA10" s="231"/>
      <c r="AB10" s="756" t="str">
        <f>IF(AA10=0,"0",AA10/AA11)</f>
        <v>0</v>
      </c>
      <c r="AC10" s="231"/>
      <c r="AD10" s="756" t="str">
        <f>IF(AC10=0,"0",AC10/AC11)</f>
        <v>0</v>
      </c>
      <c r="AE10" s="231"/>
      <c r="AF10" s="756" t="str">
        <f>IF(AE10=0,"0",AE10/AE11)</f>
        <v>0</v>
      </c>
      <c r="AG10" s="249">
        <f>+AA10+AC10+AE10</f>
        <v>0</v>
      </c>
      <c r="AH10" s="748" t="str">
        <f>IF(AG10=0,"0",AG10/AG11)</f>
        <v>0</v>
      </c>
      <c r="AI10" s="232">
        <f>+I10+Q10+Y10+AG10</f>
        <v>160.9</v>
      </c>
      <c r="AJ10" s="758">
        <f>IF(AI10=0,"0",AI10/AI11)</f>
        <v>0.9993788819875776</v>
      </c>
      <c r="AK10" s="750"/>
      <c r="AL10" s="751"/>
      <c r="AM10" s="752"/>
      <c r="AN10" s="110"/>
      <c r="AO10" s="110"/>
      <c r="AP10" s="110"/>
      <c r="AQ10" s="96"/>
      <c r="AR10" s="110"/>
    </row>
    <row r="11" spans="1:44" s="53" customFormat="1" ht="102.75" customHeight="1" thickBot="1">
      <c r="A11" s="739"/>
      <c r="B11" s="261" t="str">
        <f>+EficaciaSST!B41</f>
        <v>Número de actividades programadas del Plan SST en el periodo evaluado</v>
      </c>
      <c r="C11" s="258">
        <v>20</v>
      </c>
      <c r="D11" s="741"/>
      <c r="E11" s="258">
        <v>41</v>
      </c>
      <c r="F11" s="741"/>
      <c r="G11" s="259">
        <v>49</v>
      </c>
      <c r="H11" s="743"/>
      <c r="I11" s="255">
        <f>+C11+E11+G11</f>
        <v>110</v>
      </c>
      <c r="J11" s="745"/>
      <c r="K11" s="263">
        <v>51</v>
      </c>
      <c r="L11" s="747"/>
      <c r="M11" s="263"/>
      <c r="N11" s="747"/>
      <c r="O11" s="263"/>
      <c r="P11" s="747"/>
      <c r="Q11" s="247">
        <f>+K11+M11+O11</f>
        <v>51</v>
      </c>
      <c r="R11" s="749"/>
      <c r="S11" s="263"/>
      <c r="T11" s="747"/>
      <c r="U11" s="263"/>
      <c r="V11" s="747"/>
      <c r="W11" s="263"/>
      <c r="X11" s="747"/>
      <c r="Y11" s="247">
        <f>+S11+U11+W11</f>
        <v>0</v>
      </c>
      <c r="Z11" s="749"/>
      <c r="AA11" s="177"/>
      <c r="AB11" s="757"/>
      <c r="AC11" s="177"/>
      <c r="AD11" s="757"/>
      <c r="AE11" s="177"/>
      <c r="AF11" s="757"/>
      <c r="AG11" s="250">
        <f>+AA11+AC11+AE11</f>
        <v>0</v>
      </c>
      <c r="AH11" s="749"/>
      <c r="AI11" s="222">
        <f>+I11+Q11+Y11+AG11</f>
        <v>161</v>
      </c>
      <c r="AJ11" s="759"/>
      <c r="AK11" s="753"/>
      <c r="AL11" s="754"/>
      <c r="AM11" s="755"/>
      <c r="AN11" s="110"/>
      <c r="AO11" s="110"/>
      <c r="AP11" s="110"/>
      <c r="AQ11" s="96"/>
      <c r="AR11" s="110"/>
    </row>
    <row r="59" spans="1:48" s="108" customFormat="1" ht="30" customHeight="1">
      <c r="A59" s="8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Q59" s="98"/>
      <c r="AS59" s="76"/>
      <c r="AT59" s="76"/>
      <c r="AU59" s="76"/>
      <c r="AV59" s="76"/>
    </row>
    <row r="129" spans="1:48" s="108" customFormat="1" ht="30" customHeight="1">
      <c r="A129" s="83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Q129" s="99"/>
      <c r="AS129" s="76"/>
      <c r="AT129" s="76"/>
      <c r="AU129" s="76"/>
      <c r="AV129" s="76"/>
    </row>
    <row r="130" spans="1:48" s="108" customFormat="1" ht="30" customHeight="1">
      <c r="A130" s="83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Q130" s="99"/>
      <c r="AS130" s="76"/>
      <c r="AT130" s="76"/>
      <c r="AU130" s="76"/>
      <c r="AV130" s="76"/>
    </row>
    <row r="131" spans="1:48" s="108" customFormat="1" ht="30" customHeight="1">
      <c r="A131" s="83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Q131" s="99"/>
      <c r="AS131" s="76"/>
      <c r="AT131" s="76"/>
      <c r="AU131" s="76"/>
      <c r="AV131" s="76"/>
    </row>
    <row r="132" spans="1:48" s="108" customFormat="1" ht="30" customHeight="1">
      <c r="A132" s="83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Q132" s="99"/>
      <c r="AS132" s="76"/>
      <c r="AT132" s="76"/>
      <c r="AU132" s="76"/>
      <c r="AV132" s="76"/>
    </row>
    <row r="133" spans="1:48" s="108" customFormat="1" ht="30" customHeight="1">
      <c r="A133" s="83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Q133" s="99"/>
      <c r="AS133" s="76"/>
      <c r="AT133" s="76"/>
      <c r="AU133" s="76"/>
      <c r="AV133" s="76"/>
    </row>
    <row r="134" spans="1:48" s="108" customFormat="1" ht="30" customHeight="1">
      <c r="A134" s="83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Q134" s="99"/>
      <c r="AS134" s="76"/>
      <c r="AT134" s="76"/>
      <c r="AU134" s="76"/>
      <c r="AV134" s="76"/>
    </row>
    <row r="135" spans="1:48" s="108" customFormat="1" ht="30" customHeight="1">
      <c r="A135" s="83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Q135" s="99"/>
      <c r="AS135" s="76"/>
      <c r="AT135" s="76"/>
      <c r="AU135" s="76"/>
      <c r="AV135" s="76"/>
    </row>
    <row r="136" spans="1:48" s="108" customFormat="1" ht="30" customHeight="1">
      <c r="A136" s="83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Q136" s="99"/>
      <c r="AS136" s="76"/>
      <c r="AT136" s="76"/>
      <c r="AU136" s="76"/>
      <c r="AV136" s="76"/>
    </row>
    <row r="137" spans="1:48" s="108" customFormat="1" ht="30" customHeight="1">
      <c r="A137" s="83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Q137" s="99"/>
      <c r="AS137" s="76"/>
      <c r="AT137" s="76"/>
      <c r="AU137" s="76"/>
      <c r="AV137" s="76"/>
    </row>
    <row r="138" spans="1:48" s="108" customFormat="1" ht="30" customHeight="1">
      <c r="A138" s="83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Q138" s="99"/>
      <c r="AS138" s="76"/>
      <c r="AT138" s="76"/>
      <c r="AU138" s="76"/>
      <c r="AV138" s="76"/>
    </row>
    <row r="139" spans="1:48" s="108" customFormat="1" ht="30" customHeight="1">
      <c r="A139" s="83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Q139" s="99"/>
      <c r="AS139" s="76"/>
      <c r="AT139" s="76"/>
      <c r="AU139" s="76"/>
      <c r="AV139" s="76"/>
    </row>
  </sheetData>
  <sheetProtection formatCells="0" formatColumns="0" formatRows="0" insertRows="0"/>
  <mergeCells count="32">
    <mergeCell ref="AK10:AM11"/>
    <mergeCell ref="Z10:Z11"/>
    <mergeCell ref="AB10:AB11"/>
    <mergeCell ref="AD10:AD11"/>
    <mergeCell ref="AF10:AF11"/>
    <mergeCell ref="AH10:AH11"/>
    <mergeCell ref="AJ10:AJ11"/>
    <mergeCell ref="N10:N11"/>
    <mergeCell ref="P10:P11"/>
    <mergeCell ref="R10:R11"/>
    <mergeCell ref="T10:T11"/>
    <mergeCell ref="V10:V11"/>
    <mergeCell ref="X10:X11"/>
    <mergeCell ref="A8:A9"/>
    <mergeCell ref="B8:B9"/>
    <mergeCell ref="C8:AJ8"/>
    <mergeCell ref="AK8:AM9"/>
    <mergeCell ref="A10:A11"/>
    <mergeCell ref="D10:D11"/>
    <mergeCell ref="F10:F11"/>
    <mergeCell ref="H10:H11"/>
    <mergeCell ref="J10:J11"/>
    <mergeCell ref="L10:L11"/>
    <mergeCell ref="A1:A4"/>
    <mergeCell ref="B1:AK1"/>
    <mergeCell ref="AL1:AM1"/>
    <mergeCell ref="B2:AK2"/>
    <mergeCell ref="AL2:AM2"/>
    <mergeCell ref="B3:AK3"/>
    <mergeCell ref="AL3:AM3"/>
    <mergeCell ref="B4:AK4"/>
    <mergeCell ref="AL4:AM4"/>
  </mergeCells>
  <conditionalFormatting sqref="AJ10">
    <cfRule type="cellIs" priority="17" dxfId="1" operator="equal" stopIfTrue="1">
      <formula>"0"</formula>
    </cfRule>
    <cfRule type="cellIs" priority="18" dxfId="1" operator="lessThanOrEqual" stopIfTrue="1">
      <formula>$AQ$5</formula>
    </cfRule>
    <cfRule type="cellIs" priority="19" dxfId="0" operator="greaterThanOrEqual" stopIfTrue="1">
      <formula>$AQ$2</formula>
    </cfRule>
    <cfRule type="cellIs" priority="20" dxfId="3" operator="between" stopIfTrue="1">
      <formula>$AQ$4</formula>
      <formula>$AQ$3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2"/>
  <sheetViews>
    <sheetView zoomScalePageLayoutView="0" workbookViewId="0" topLeftCell="A10">
      <selection activeCell="C24" sqref="C24:P24"/>
    </sheetView>
  </sheetViews>
  <sheetFormatPr defaultColWidth="11.421875" defaultRowHeight="12.75"/>
  <cols>
    <col min="1" max="1" width="27.28125" style="0" customWidth="1"/>
    <col min="2" max="2" width="40.57421875" style="0" customWidth="1"/>
    <col min="3" max="3" width="15.57421875" style="0" customWidth="1"/>
    <col min="6" max="6" width="15.7109375" style="0" customWidth="1"/>
  </cols>
  <sheetData>
    <row r="1" spans="1:6" ht="18.75" thickTop="1">
      <c r="A1" s="379"/>
      <c r="B1" s="382" t="s">
        <v>56</v>
      </c>
      <c r="C1" s="382"/>
      <c r="D1" s="383" t="s">
        <v>86</v>
      </c>
      <c r="E1" s="384"/>
      <c r="F1" s="385"/>
    </row>
    <row r="2" spans="1:6" ht="18">
      <c r="A2" s="380"/>
      <c r="B2" s="386" t="s">
        <v>87</v>
      </c>
      <c r="C2" s="386"/>
      <c r="D2" s="387" t="s">
        <v>88</v>
      </c>
      <c r="E2" s="388"/>
      <c r="F2" s="389"/>
    </row>
    <row r="3" spans="1:6" ht="18">
      <c r="A3" s="380"/>
      <c r="B3" s="386" t="s">
        <v>89</v>
      </c>
      <c r="C3" s="386"/>
      <c r="D3" s="387" t="s">
        <v>90</v>
      </c>
      <c r="E3" s="388"/>
      <c r="F3" s="389"/>
    </row>
    <row r="4" spans="1:6" ht="27.75" customHeight="1" thickBot="1">
      <c r="A4" s="381"/>
      <c r="B4" s="390" t="s">
        <v>91</v>
      </c>
      <c r="C4" s="390"/>
      <c r="D4" s="391" t="s">
        <v>61</v>
      </c>
      <c r="E4" s="392"/>
      <c r="F4" s="393"/>
    </row>
    <row r="5" spans="1:6" ht="18.75" thickTop="1">
      <c r="A5" s="25"/>
      <c r="B5" s="24"/>
      <c r="C5" s="26"/>
      <c r="D5" s="27"/>
      <c r="E5" s="27"/>
      <c r="F5" s="27"/>
    </row>
    <row r="6" spans="1:6" ht="15.75">
      <c r="A6" s="28" t="s">
        <v>0</v>
      </c>
      <c r="C6" s="394"/>
      <c r="D6" s="394"/>
      <c r="E6" s="394"/>
      <c r="F6" s="394"/>
    </row>
    <row r="7" ht="13.5" thickBot="1">
      <c r="A7" s="28"/>
    </row>
    <row r="8" spans="1:6" ht="14.25" thickBot="1" thickTop="1">
      <c r="A8" s="395" t="s">
        <v>92</v>
      </c>
      <c r="B8" s="397" t="s">
        <v>141</v>
      </c>
      <c r="C8" s="399"/>
      <c r="D8" s="399"/>
      <c r="E8" s="399"/>
      <c r="F8" s="400"/>
    </row>
    <row r="9" spans="1:6" ht="13.5" thickBot="1">
      <c r="A9" s="396"/>
      <c r="B9" s="398"/>
      <c r="C9" s="31" t="s">
        <v>93</v>
      </c>
      <c r="D9" s="401" t="s">
        <v>94</v>
      </c>
      <c r="E9" s="401"/>
      <c r="F9" s="402"/>
    </row>
    <row r="10" spans="1:6" ht="50.25" customHeight="1" thickBot="1">
      <c r="A10" s="403" t="s">
        <v>95</v>
      </c>
      <c r="B10" s="29"/>
      <c r="C10" s="405"/>
      <c r="D10" s="407"/>
      <c r="E10" s="408"/>
      <c r="F10" s="409"/>
    </row>
    <row r="11" spans="1:6" ht="115.5" customHeight="1" thickBot="1">
      <c r="A11" s="404"/>
      <c r="B11" s="29"/>
      <c r="C11" s="406"/>
      <c r="D11" s="410"/>
      <c r="E11" s="411"/>
      <c r="F11" s="412"/>
    </row>
    <row r="12" ht="12.75">
      <c r="C12" s="46">
        <f>C10</f>
        <v>0</v>
      </c>
    </row>
  </sheetData>
  <sheetProtection/>
  <mergeCells count="17">
    <mergeCell ref="C6:F6"/>
    <mergeCell ref="A8:A9"/>
    <mergeCell ref="B8:B9"/>
    <mergeCell ref="C8:F8"/>
    <mergeCell ref="D9:F9"/>
    <mergeCell ref="A10:A11"/>
    <mergeCell ref="C10:C11"/>
    <mergeCell ref="D10:F11"/>
    <mergeCell ref="A1:A4"/>
    <mergeCell ref="B1:C1"/>
    <mergeCell ref="D1:F1"/>
    <mergeCell ref="B2:C2"/>
    <mergeCell ref="D2:F2"/>
    <mergeCell ref="B3:C3"/>
    <mergeCell ref="D3:F3"/>
    <mergeCell ref="B4:C4"/>
    <mergeCell ref="D4:F4"/>
  </mergeCells>
  <printOptions/>
  <pageMargins left="0.7" right="0.7" top="0.75" bottom="0.75" header="0.3" footer="0.3"/>
  <pageSetup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S171"/>
  <sheetViews>
    <sheetView zoomScalePageLayoutView="0" workbookViewId="0" topLeftCell="A1">
      <selection activeCell="C24" sqref="C24:P24"/>
    </sheetView>
  </sheetViews>
  <sheetFormatPr defaultColWidth="11.421875" defaultRowHeight="12.75"/>
  <cols>
    <col min="1" max="1" width="3.00390625" style="3" customWidth="1"/>
    <col min="2" max="2" width="30.00390625" style="3" customWidth="1"/>
    <col min="3" max="3" width="16.7109375" style="3" customWidth="1"/>
    <col min="4" max="4" width="6.00390625" style="3" bestFit="1" customWidth="1"/>
    <col min="5" max="5" width="6.421875" style="3" customWidth="1"/>
    <col min="6" max="6" width="6.57421875" style="3" bestFit="1" customWidth="1"/>
    <col min="7" max="7" width="6.28125" style="3" bestFit="1" customWidth="1"/>
    <col min="8" max="8" width="6.421875" style="3" bestFit="1" customWidth="1"/>
    <col min="9" max="9" width="6.00390625" style="3" bestFit="1" customWidth="1"/>
    <col min="10" max="11" width="6.57421875" style="3" bestFit="1" customWidth="1"/>
    <col min="12" max="12" width="9.28125" style="3" customWidth="1"/>
    <col min="13" max="13" width="8.421875" style="3" customWidth="1"/>
    <col min="14" max="14" width="6.421875" style="3" customWidth="1"/>
    <col min="15" max="15" width="6.57421875" style="3" customWidth="1"/>
    <col min="16" max="16" width="12.28125" style="3" customWidth="1"/>
    <col min="17" max="18" width="11.7109375" style="3" customWidth="1"/>
    <col min="19" max="16384" width="11.421875" style="3" customWidth="1"/>
  </cols>
  <sheetData>
    <row r="1" ht="13.5" thickBot="1"/>
    <row r="2" spans="2:16" ht="16.5" customHeight="1">
      <c r="B2" s="264"/>
      <c r="C2" s="267" t="s">
        <v>56</v>
      </c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270" t="s">
        <v>57</v>
      </c>
      <c r="O2" s="271"/>
      <c r="P2" s="272"/>
    </row>
    <row r="3" spans="2:16" ht="15.75" customHeight="1">
      <c r="B3" s="265"/>
      <c r="C3" s="273" t="s">
        <v>58</v>
      </c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276" t="s">
        <v>97</v>
      </c>
      <c r="O3" s="277"/>
      <c r="P3" s="278"/>
    </row>
    <row r="4" spans="2:16" ht="15.75" customHeight="1">
      <c r="B4" s="265"/>
      <c r="C4" s="273" t="s">
        <v>59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  <c r="N4" s="276" t="s">
        <v>62</v>
      </c>
      <c r="O4" s="277"/>
      <c r="P4" s="278"/>
    </row>
    <row r="5" spans="2:16" ht="16.5" customHeight="1" thickBot="1">
      <c r="B5" s="266"/>
      <c r="C5" s="279" t="s">
        <v>60</v>
      </c>
      <c r="D5" s="280"/>
      <c r="E5" s="280"/>
      <c r="F5" s="280"/>
      <c r="G5" s="280"/>
      <c r="H5" s="280"/>
      <c r="I5" s="280"/>
      <c r="J5" s="280"/>
      <c r="K5" s="280"/>
      <c r="L5" s="280"/>
      <c r="M5" s="281"/>
      <c r="N5" s="282" t="s">
        <v>61</v>
      </c>
      <c r="O5" s="283"/>
      <c r="P5" s="284"/>
    </row>
    <row r="6" ht="13.5" thickBot="1"/>
    <row r="7" spans="1:17" ht="12.75">
      <c r="A7" s="32"/>
      <c r="B7" s="285" t="s">
        <v>65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32"/>
    </row>
    <row r="8" spans="1:17" ht="13.5" thickBot="1">
      <c r="A8" s="32"/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32"/>
    </row>
    <row r="9" spans="1:17" ht="6.75" customHeight="1" thickBot="1">
      <c r="A9" s="3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32"/>
    </row>
    <row r="10" spans="1:17" ht="26.25" customHeight="1" thickBot="1">
      <c r="A10" s="32"/>
      <c r="B10" s="16" t="s">
        <v>83</v>
      </c>
      <c r="C10" s="17">
        <v>2017</v>
      </c>
      <c r="D10" s="292" t="s">
        <v>1</v>
      </c>
      <c r="E10" s="293"/>
      <c r="F10" s="293"/>
      <c r="G10" s="293"/>
      <c r="H10" s="294" t="s">
        <v>30</v>
      </c>
      <c r="I10" s="294"/>
      <c r="J10" s="294"/>
      <c r="K10" s="293" t="s">
        <v>27</v>
      </c>
      <c r="L10" s="293"/>
      <c r="M10" s="293"/>
      <c r="N10" s="293"/>
      <c r="O10" s="294" t="s">
        <v>36</v>
      </c>
      <c r="P10" s="295"/>
      <c r="Q10" s="32"/>
    </row>
    <row r="11" spans="1:17" ht="4.5" customHeight="1" thickBot="1">
      <c r="A11" s="32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/>
      <c r="Q11" s="32"/>
    </row>
    <row r="12" spans="1:18" ht="13.5" thickBot="1">
      <c r="A12" s="32"/>
      <c r="B12" s="23" t="s">
        <v>0</v>
      </c>
      <c r="C12" s="299" t="s">
        <v>46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300"/>
      <c r="Q12" s="32"/>
      <c r="R12" s="44"/>
    </row>
    <row r="13" spans="1:17" ht="4.5" customHeight="1" thickBot="1">
      <c r="A13" s="32"/>
      <c r="B13" s="301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3"/>
      <c r="Q13" s="32"/>
    </row>
    <row r="14" spans="1:17" ht="13.5" thickBot="1">
      <c r="A14" s="32"/>
      <c r="B14" s="23" t="s">
        <v>6</v>
      </c>
      <c r="C14" s="413" t="s">
        <v>115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5"/>
      <c r="Q14" s="32"/>
    </row>
    <row r="15" spans="1:17" ht="4.5" customHeight="1" thickBot="1">
      <c r="A15" s="32"/>
      <c r="B15" s="307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  <c r="Q15" s="32"/>
    </row>
    <row r="16" spans="1:17" ht="27" customHeight="1" thickBot="1">
      <c r="A16" s="32"/>
      <c r="B16" s="23" t="s">
        <v>25</v>
      </c>
      <c r="C16" s="310" t="s">
        <v>144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Q16" s="32"/>
    </row>
    <row r="17" spans="1:17" ht="4.5" customHeight="1" thickBot="1">
      <c r="A17" s="32"/>
      <c r="B17" s="307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9"/>
      <c r="Q17" s="32"/>
    </row>
    <row r="18" spans="1:17" ht="26.25" customHeight="1" thickBot="1">
      <c r="A18" s="32"/>
      <c r="B18" s="23" t="s">
        <v>11</v>
      </c>
      <c r="C18" s="313" t="s">
        <v>114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5"/>
      <c r="Q18" s="32"/>
    </row>
    <row r="19" spans="1:17" ht="4.5" customHeight="1" thickBot="1">
      <c r="A19" s="32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2"/>
    </row>
    <row r="20" spans="1:17" ht="17.25" customHeight="1" thickBot="1">
      <c r="A20" s="32"/>
      <c r="B20" s="317" t="s">
        <v>26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9"/>
      <c r="Q20" s="32"/>
    </row>
    <row r="21" spans="1:17" ht="4.5" customHeight="1" thickBot="1">
      <c r="A21" s="32"/>
      <c r="B21" s="320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  <c r="Q21" s="32"/>
    </row>
    <row r="22" spans="1:17" ht="45.75" customHeight="1" thickBot="1">
      <c r="A22" s="32"/>
      <c r="B22" s="23" t="s">
        <v>3</v>
      </c>
      <c r="C22" s="416" t="s">
        <v>142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5"/>
      <c r="Q22" s="32"/>
    </row>
    <row r="23" spans="1:17" ht="4.5" customHeight="1" thickBot="1">
      <c r="A23" s="32"/>
      <c r="B23" s="307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9"/>
      <c r="Q23" s="32"/>
    </row>
    <row r="24" spans="1:17" ht="52.5" customHeight="1" thickBot="1">
      <c r="A24" s="32"/>
      <c r="B24" s="23" t="s">
        <v>12</v>
      </c>
      <c r="C24" s="310" t="s">
        <v>143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5"/>
      <c r="Q24" s="32"/>
    </row>
    <row r="25" spans="1:17" ht="4.5" customHeight="1" thickBot="1">
      <c r="A25" s="32"/>
      <c r="B25" s="307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  <c r="Q25" s="32"/>
    </row>
    <row r="26" spans="1:17" ht="13.5" customHeight="1" thickBot="1">
      <c r="A26" s="32"/>
      <c r="B26" s="2" t="s">
        <v>2</v>
      </c>
      <c r="C26" s="417">
        <v>0.6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8"/>
      <c r="Q26" s="32"/>
    </row>
    <row r="27" spans="1:17" ht="4.5" customHeight="1" thickBot="1">
      <c r="A27" s="32"/>
      <c r="B27" s="329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1"/>
      <c r="Q27" s="32"/>
    </row>
    <row r="28" spans="1:17" ht="12.75" customHeight="1" thickBot="1">
      <c r="A28" s="32"/>
      <c r="B28" s="2" t="s">
        <v>13</v>
      </c>
      <c r="C28" s="11" t="s">
        <v>14</v>
      </c>
      <c r="D28" s="323" t="s">
        <v>116</v>
      </c>
      <c r="E28" s="332"/>
      <c r="F28" s="332"/>
      <c r="G28" s="333"/>
      <c r="H28" s="334" t="s">
        <v>15</v>
      </c>
      <c r="I28" s="334"/>
      <c r="J28" s="334"/>
      <c r="K28" s="323" t="s">
        <v>117</v>
      </c>
      <c r="L28" s="332"/>
      <c r="M28" s="333"/>
      <c r="N28" s="335" t="s">
        <v>16</v>
      </c>
      <c r="O28" s="336"/>
      <c r="P28" s="33" t="s">
        <v>118</v>
      </c>
      <c r="Q28" s="32"/>
    </row>
    <row r="29" spans="1:17" ht="4.5" customHeight="1" thickBot="1">
      <c r="A29" s="32"/>
      <c r="B29" s="337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38"/>
      <c r="Q29" s="32"/>
    </row>
    <row r="30" spans="1:17" ht="13.5" thickBot="1">
      <c r="A30" s="32"/>
      <c r="B30" s="2" t="s">
        <v>7</v>
      </c>
      <c r="C30" s="339" t="s">
        <v>119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300"/>
      <c r="Q30" s="32"/>
    </row>
    <row r="31" spans="1:17" ht="4.5" customHeight="1" thickBot="1">
      <c r="A31" s="32"/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9"/>
      <c r="Q31" s="32"/>
    </row>
    <row r="32" spans="1:17" ht="13.5" thickBot="1">
      <c r="A32" s="32"/>
      <c r="B32" s="2" t="s">
        <v>4</v>
      </c>
      <c r="C32" s="339" t="s">
        <v>148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32"/>
    </row>
    <row r="33" spans="1:17" ht="4.5" customHeight="1" thickBot="1">
      <c r="A33" s="32"/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9"/>
      <c r="Q33" s="32"/>
    </row>
    <row r="34" spans="1:17" ht="13.5" thickBot="1">
      <c r="A34" s="32"/>
      <c r="B34" s="2" t="s">
        <v>23</v>
      </c>
      <c r="C34" s="339" t="s">
        <v>69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300"/>
      <c r="Q34" s="32"/>
    </row>
    <row r="35" spans="1:17" ht="4.5" customHeight="1" thickBot="1">
      <c r="A35" s="32"/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32"/>
    </row>
    <row r="36" spans="1:17" ht="16.5" customHeight="1" thickBot="1">
      <c r="A36" s="32"/>
      <c r="B36" s="2" t="s">
        <v>64</v>
      </c>
      <c r="C36" s="339" t="s">
        <v>69</v>
      </c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300"/>
      <c r="Q36" s="32"/>
    </row>
    <row r="37" spans="1:17" ht="4.5" customHeight="1" thickBot="1">
      <c r="A37" s="3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2"/>
    </row>
    <row r="38" spans="1:17" ht="13.5" thickBot="1">
      <c r="A38" s="32"/>
      <c r="B38" s="340" t="s">
        <v>17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343"/>
      <c r="Q38" s="32"/>
    </row>
    <row r="39" spans="1:17" ht="13.5" thickBot="1">
      <c r="A39" s="32"/>
      <c r="B39" s="1" t="s">
        <v>22</v>
      </c>
      <c r="C39" s="344" t="s">
        <v>18</v>
      </c>
      <c r="D39" s="345"/>
      <c r="E39" s="345"/>
      <c r="F39" s="345"/>
      <c r="G39" s="346"/>
      <c r="H39" s="344" t="s">
        <v>7</v>
      </c>
      <c r="I39" s="345"/>
      <c r="J39" s="345"/>
      <c r="K39" s="345"/>
      <c r="L39" s="346"/>
      <c r="M39" s="344" t="s">
        <v>19</v>
      </c>
      <c r="N39" s="345"/>
      <c r="O39" s="347"/>
      <c r="P39" s="346"/>
      <c r="Q39" s="32"/>
    </row>
    <row r="40" spans="1:17" ht="24" customHeight="1">
      <c r="A40" s="32"/>
      <c r="B40" s="35" t="s">
        <v>120</v>
      </c>
      <c r="C40" s="348" t="s">
        <v>106</v>
      </c>
      <c r="D40" s="349"/>
      <c r="E40" s="349"/>
      <c r="F40" s="349"/>
      <c r="G40" s="350"/>
      <c r="H40" s="348" t="s">
        <v>121</v>
      </c>
      <c r="I40" s="349"/>
      <c r="J40" s="349"/>
      <c r="K40" s="349"/>
      <c r="L40" s="350"/>
      <c r="M40" s="348" t="s">
        <v>122</v>
      </c>
      <c r="N40" s="349"/>
      <c r="O40" s="349"/>
      <c r="P40" s="351"/>
      <c r="Q40" s="32"/>
    </row>
    <row r="41" spans="1:17" ht="23.25" customHeight="1">
      <c r="A41" s="32"/>
      <c r="B41" s="35" t="s">
        <v>123</v>
      </c>
      <c r="C41" s="348" t="s">
        <v>106</v>
      </c>
      <c r="D41" s="349"/>
      <c r="E41" s="349"/>
      <c r="F41" s="349"/>
      <c r="G41" s="350"/>
      <c r="H41" s="348" t="s">
        <v>121</v>
      </c>
      <c r="I41" s="349"/>
      <c r="J41" s="349"/>
      <c r="K41" s="349"/>
      <c r="L41" s="350"/>
      <c r="M41" s="348" t="s">
        <v>122</v>
      </c>
      <c r="N41" s="349"/>
      <c r="O41" s="349"/>
      <c r="P41" s="351"/>
      <c r="Q41" s="32"/>
    </row>
    <row r="42" spans="1:17" ht="13.5" customHeight="1">
      <c r="A42" s="32"/>
      <c r="B42" s="12"/>
      <c r="C42" s="352"/>
      <c r="D42" s="353"/>
      <c r="E42" s="353"/>
      <c r="F42" s="353"/>
      <c r="G42" s="354"/>
      <c r="H42" s="352"/>
      <c r="I42" s="353"/>
      <c r="J42" s="353"/>
      <c r="K42" s="353"/>
      <c r="L42" s="354"/>
      <c r="M42" s="352"/>
      <c r="N42" s="353"/>
      <c r="O42" s="353"/>
      <c r="P42" s="355"/>
      <c r="Q42" s="32"/>
    </row>
    <row r="43" spans="1:17" ht="12.75" customHeight="1">
      <c r="A43" s="32"/>
      <c r="B43" s="12"/>
      <c r="C43" s="352"/>
      <c r="D43" s="353"/>
      <c r="E43" s="353"/>
      <c r="F43" s="353"/>
      <c r="G43" s="354"/>
      <c r="H43" s="352"/>
      <c r="I43" s="353"/>
      <c r="J43" s="353"/>
      <c r="K43" s="353"/>
      <c r="L43" s="354"/>
      <c r="M43" s="352"/>
      <c r="N43" s="353"/>
      <c r="O43" s="353"/>
      <c r="P43" s="355"/>
      <c r="Q43" s="32"/>
    </row>
    <row r="44" spans="1:17" ht="11.25" customHeight="1" thickBot="1">
      <c r="A44" s="32"/>
      <c r="B44" s="8"/>
      <c r="C44" s="356"/>
      <c r="D44" s="357"/>
      <c r="E44" s="357"/>
      <c r="F44" s="357"/>
      <c r="G44" s="358"/>
      <c r="H44" s="356"/>
      <c r="I44" s="357"/>
      <c r="J44" s="357"/>
      <c r="K44" s="357"/>
      <c r="L44" s="358"/>
      <c r="M44" s="356"/>
      <c r="N44" s="357"/>
      <c r="O44" s="357"/>
      <c r="P44" s="359"/>
      <c r="Q44" s="32"/>
    </row>
    <row r="45" spans="1:17" ht="4.5" customHeight="1" thickBot="1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2"/>
    </row>
    <row r="46" spans="1:17" ht="13.5" customHeight="1" thickBot="1">
      <c r="A46" s="32"/>
      <c r="B46" s="317" t="s">
        <v>8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9"/>
      <c r="Q46" s="32"/>
    </row>
    <row r="47" spans="1:17" ht="4.5" customHeight="1" thickBot="1">
      <c r="A47" s="3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32"/>
    </row>
    <row r="48" spans="1:17" ht="12.75">
      <c r="A48" s="32"/>
      <c r="B48" s="360" t="s">
        <v>20</v>
      </c>
      <c r="C48" s="9" t="s">
        <v>9</v>
      </c>
      <c r="D48" s="48" t="s">
        <v>126</v>
      </c>
      <c r="E48" s="48" t="s">
        <v>127</v>
      </c>
      <c r="F48" s="48" t="s">
        <v>128</v>
      </c>
      <c r="G48" s="48" t="s">
        <v>129</v>
      </c>
      <c r="H48" s="48" t="s">
        <v>130</v>
      </c>
      <c r="I48" s="48" t="s">
        <v>131</v>
      </c>
      <c r="J48" s="48" t="s">
        <v>132</v>
      </c>
      <c r="K48" s="48" t="s">
        <v>133</v>
      </c>
      <c r="L48" s="48" t="s">
        <v>134</v>
      </c>
      <c r="M48" s="48" t="s">
        <v>135</v>
      </c>
      <c r="N48" s="48" t="s">
        <v>136</v>
      </c>
      <c r="O48" s="48" t="s">
        <v>137</v>
      </c>
      <c r="P48" s="15" t="s">
        <v>24</v>
      </c>
      <c r="Q48" s="32"/>
    </row>
    <row r="49" spans="1:17" ht="13.5" thickBot="1">
      <c r="A49" s="32"/>
      <c r="B49" s="361"/>
      <c r="C49" s="10" t="s">
        <v>10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6" t="str">
        <f>'Regis Opor Term Pro'!D12</f>
        <v>0%</v>
      </c>
      <c r="P49" s="14"/>
      <c r="Q49" s="32"/>
    </row>
    <row r="50" spans="1:17" ht="4.5" customHeight="1" thickBot="1">
      <c r="A50" s="32"/>
      <c r="B50" s="301">
        <v>0.9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3"/>
      <c r="Q50" s="32"/>
    </row>
    <row r="51" spans="1:17" ht="13.5" thickBot="1">
      <c r="A51" s="32"/>
      <c r="B51" s="317" t="s">
        <v>21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9"/>
      <c r="Q51" s="32"/>
    </row>
    <row r="52" spans="1:17" ht="12.75">
      <c r="A52" s="32"/>
      <c r="B52" s="364" t="s">
        <v>109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6"/>
      <c r="Q52" s="32"/>
    </row>
    <row r="53" spans="1:17" ht="12.75">
      <c r="A53" s="32"/>
      <c r="B53" s="367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9"/>
      <c r="Q53" s="32"/>
    </row>
    <row r="54" spans="1:17" ht="12.75">
      <c r="A54" s="32"/>
      <c r="B54" s="367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9"/>
      <c r="Q54" s="32"/>
    </row>
    <row r="55" spans="1:17" ht="12.75">
      <c r="A55" s="32"/>
      <c r="B55" s="367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9"/>
      <c r="Q55" s="32"/>
    </row>
    <row r="56" spans="1:17" ht="12.75">
      <c r="A56" s="32"/>
      <c r="B56" s="367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9"/>
      <c r="Q56" s="32"/>
    </row>
    <row r="57" spans="1:17" ht="12.75">
      <c r="A57" s="32"/>
      <c r="B57" s="367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9"/>
      <c r="Q57" s="32"/>
    </row>
    <row r="58" spans="1:17" ht="12.75">
      <c r="A58" s="32"/>
      <c r="B58" s="367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9"/>
      <c r="Q58" s="32"/>
    </row>
    <row r="59" spans="1:17" ht="12.75">
      <c r="A59" s="32"/>
      <c r="B59" s="367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9"/>
      <c r="Q59" s="32"/>
    </row>
    <row r="60" spans="1:17" ht="12.75">
      <c r="A60" s="32"/>
      <c r="B60" s="367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9"/>
      <c r="Q60" s="32"/>
    </row>
    <row r="61" spans="1:17" ht="12.75">
      <c r="A61" s="32"/>
      <c r="B61" s="367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9"/>
      <c r="Q61" s="32"/>
    </row>
    <row r="62" spans="1:17" ht="12.75">
      <c r="A62" s="32"/>
      <c r="B62" s="367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9"/>
      <c r="Q62" s="32"/>
    </row>
    <row r="63" spans="1:17" ht="12.75">
      <c r="A63" s="32"/>
      <c r="B63" s="367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9"/>
      <c r="Q63" s="32"/>
    </row>
    <row r="64" spans="1:17" ht="12.75">
      <c r="A64" s="32"/>
      <c r="B64" s="367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9"/>
      <c r="Q64" s="32"/>
    </row>
    <row r="65" spans="1:17" ht="12.75">
      <c r="A65" s="32"/>
      <c r="B65" s="367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9"/>
      <c r="Q65" s="32"/>
    </row>
    <row r="66" spans="1:17" ht="12.75">
      <c r="A66" s="32"/>
      <c r="B66" s="367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9"/>
      <c r="Q66" s="32"/>
    </row>
    <row r="67" spans="1:17" ht="13.5" thickBot="1">
      <c r="A67" s="32"/>
      <c r="B67" s="370"/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2"/>
      <c r="Q67" s="32"/>
    </row>
    <row r="68" spans="1:17" s="21" customFormat="1" ht="4.5" customHeight="1" thickBot="1">
      <c r="A68" s="373"/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</row>
    <row r="69" spans="1:17" ht="49.5" customHeight="1" thickBot="1">
      <c r="A69" s="32"/>
      <c r="B69" s="20" t="s">
        <v>5</v>
      </c>
      <c r="C69" s="374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6"/>
      <c r="Q69" s="32"/>
    </row>
    <row r="70" spans="1:17" ht="41.25" customHeight="1" thickBot="1">
      <c r="A70" s="32"/>
      <c r="B70" s="19" t="s">
        <v>63</v>
      </c>
      <c r="C70" s="339" t="s">
        <v>140</v>
      </c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300"/>
      <c r="Q70" s="32"/>
    </row>
    <row r="71" spans="1:17" ht="27.75" customHeight="1" thickBot="1">
      <c r="A71" s="32"/>
      <c r="B71" s="19" t="s">
        <v>84</v>
      </c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8"/>
      <c r="Q71" s="32"/>
    </row>
    <row r="74" ht="12.75">
      <c r="C74" s="22"/>
    </row>
    <row r="85" spans="2:13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1:19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>
      <c r="A96" s="38"/>
      <c r="B96" s="38" t="s">
        <v>28</v>
      </c>
      <c r="C96" s="38" t="s">
        <v>27</v>
      </c>
      <c r="D96" s="38" t="s">
        <v>29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 t="s">
        <v>69</v>
      </c>
      <c r="R96" s="38"/>
      <c r="S96" s="38"/>
    </row>
    <row r="97" spans="1:19" ht="12.75">
      <c r="A97" s="38"/>
      <c r="B97" s="39" t="s">
        <v>30</v>
      </c>
      <c r="C97" s="39" t="s">
        <v>32</v>
      </c>
      <c r="D97" s="40" t="s">
        <v>41</v>
      </c>
      <c r="E97" s="38"/>
      <c r="F97" s="38"/>
      <c r="G97" s="38"/>
      <c r="H97" s="38"/>
      <c r="I97" s="38"/>
      <c r="J97" s="38"/>
      <c r="K97" s="38"/>
      <c r="L97" s="38"/>
      <c r="M97" s="39" t="s">
        <v>66</v>
      </c>
      <c r="N97" s="38"/>
      <c r="O97" s="38"/>
      <c r="P97" s="38"/>
      <c r="Q97" s="39" t="s">
        <v>70</v>
      </c>
      <c r="R97" s="38"/>
      <c r="S97" s="38"/>
    </row>
    <row r="98" spans="1:19" ht="12.75">
      <c r="A98" s="38"/>
      <c r="B98" s="39" t="s">
        <v>96</v>
      </c>
      <c r="C98" s="39" t="s">
        <v>33</v>
      </c>
      <c r="D98" s="40" t="s">
        <v>42</v>
      </c>
      <c r="E98" s="38"/>
      <c r="F98" s="38"/>
      <c r="G98" s="38"/>
      <c r="H98" s="38"/>
      <c r="I98" s="38"/>
      <c r="J98" s="38"/>
      <c r="K98" s="38"/>
      <c r="L98" s="38"/>
      <c r="M98" s="39" t="s">
        <v>68</v>
      </c>
      <c r="N98" s="38"/>
      <c r="O98" s="38"/>
      <c r="P98" s="38"/>
      <c r="Q98" s="39" t="s">
        <v>72</v>
      </c>
      <c r="R98" s="38"/>
      <c r="S98" s="38"/>
    </row>
    <row r="99" spans="1:19" ht="12.75">
      <c r="A99" s="38"/>
      <c r="B99" s="39" t="s">
        <v>31</v>
      </c>
      <c r="C99" s="39" t="s">
        <v>34</v>
      </c>
      <c r="D99" s="40" t="s">
        <v>43</v>
      </c>
      <c r="E99" s="38"/>
      <c r="F99" s="38"/>
      <c r="G99" s="38"/>
      <c r="H99" s="38"/>
      <c r="I99" s="38"/>
      <c r="J99" s="38"/>
      <c r="K99" s="38"/>
      <c r="L99" s="38"/>
      <c r="M99" s="39" t="s">
        <v>85</v>
      </c>
      <c r="N99" s="38"/>
      <c r="O99" s="38"/>
      <c r="P99" s="38"/>
      <c r="Q99" s="39" t="s">
        <v>71</v>
      </c>
      <c r="R99" s="38"/>
      <c r="S99" s="38"/>
    </row>
    <row r="100" spans="1:19" ht="12.75">
      <c r="A100" s="38"/>
      <c r="B100" s="38"/>
      <c r="C100" s="39" t="s">
        <v>35</v>
      </c>
      <c r="D100" s="40" t="s">
        <v>44</v>
      </c>
      <c r="E100" s="38"/>
      <c r="F100" s="38"/>
      <c r="G100" s="38"/>
      <c r="H100" s="38"/>
      <c r="I100" s="38"/>
      <c r="J100" s="38"/>
      <c r="K100" s="38"/>
      <c r="L100" s="38"/>
      <c r="M100" s="39"/>
      <c r="N100" s="38"/>
      <c r="O100" s="38"/>
      <c r="P100" s="38"/>
      <c r="Q100" s="39" t="s">
        <v>73</v>
      </c>
      <c r="R100" s="38"/>
      <c r="S100" s="38"/>
    </row>
    <row r="101" spans="1:19" ht="12.75">
      <c r="A101" s="38"/>
      <c r="B101" s="38"/>
      <c r="C101" s="39" t="s">
        <v>36</v>
      </c>
      <c r="D101" s="40" t="s">
        <v>39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 t="s">
        <v>67</v>
      </c>
      <c r="O101" s="38"/>
      <c r="P101" s="38"/>
      <c r="Q101" s="39" t="s">
        <v>74</v>
      </c>
      <c r="R101" s="38"/>
      <c r="S101" s="38"/>
    </row>
    <row r="102" spans="1:19" ht="12.75">
      <c r="A102" s="38"/>
      <c r="B102" s="38"/>
      <c r="C102" s="39" t="s">
        <v>37</v>
      </c>
      <c r="D102" s="40" t="s">
        <v>54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>
      <c r="A103" s="38"/>
      <c r="B103" s="38"/>
      <c r="C103" s="39" t="s">
        <v>38</v>
      </c>
      <c r="D103" s="40" t="s">
        <v>55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>
      <c r="A104" s="38"/>
      <c r="B104" s="38"/>
      <c r="C104" s="38"/>
      <c r="D104" s="40" t="s">
        <v>40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>
      <c r="A105" s="38"/>
      <c r="B105" s="38"/>
      <c r="C105" s="38"/>
      <c r="D105" s="40" t="s">
        <v>45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>
      <c r="A106" s="38"/>
      <c r="B106" s="38"/>
      <c r="C106" s="38"/>
      <c r="D106" s="40" t="s">
        <v>110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customHeight="1">
      <c r="A107" s="38"/>
      <c r="B107" s="38"/>
      <c r="C107" s="38"/>
      <c r="D107" s="40" t="s">
        <v>46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>
      <c r="A108" s="38"/>
      <c r="B108" s="38"/>
      <c r="C108" s="38"/>
      <c r="D108" s="40" t="s">
        <v>47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>
      <c r="A109" s="38"/>
      <c r="B109" s="38"/>
      <c r="C109" s="38"/>
      <c r="D109" s="40" t="s">
        <v>111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>
      <c r="A110" s="38"/>
      <c r="B110" s="38"/>
      <c r="C110" s="38"/>
      <c r="D110" s="40" t="s">
        <v>112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>
      <c r="A111" s="38"/>
      <c r="B111" s="38"/>
      <c r="C111" s="38"/>
      <c r="D111" s="40" t="s">
        <v>113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>
      <c r="A112" s="38"/>
      <c r="B112" s="41"/>
      <c r="C112" s="38"/>
      <c r="D112" s="40" t="s">
        <v>48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>
      <c r="A113" s="38"/>
      <c r="B113" s="41"/>
      <c r="C113" s="38"/>
      <c r="D113" s="40" t="s">
        <v>49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>
      <c r="A114" s="38"/>
      <c r="B114" s="41"/>
      <c r="C114" s="38"/>
      <c r="D114" s="40" t="s">
        <v>50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>
      <c r="A115" s="38"/>
      <c r="B115" s="41"/>
      <c r="C115" s="38"/>
      <c r="D115" s="40" t="s">
        <v>51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>
      <c r="A116" s="38"/>
      <c r="B116" s="41"/>
      <c r="C116" s="38"/>
      <c r="D116" s="40" t="s">
        <v>52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>
      <c r="A117" s="38"/>
      <c r="B117" s="41"/>
      <c r="C117" s="38"/>
      <c r="D117" s="40" t="s">
        <v>53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>
      <c r="A118" s="38"/>
      <c r="B118" s="41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38.25">
      <c r="A119" s="38"/>
      <c r="B119" s="42" t="s">
        <v>75</v>
      </c>
      <c r="C119" s="38"/>
      <c r="D119" s="38">
        <v>2012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63.75">
      <c r="A120" s="38"/>
      <c r="B120" s="42" t="s">
        <v>76</v>
      </c>
      <c r="C120" s="38"/>
      <c r="D120" s="38">
        <v>2013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76.5">
      <c r="A121" s="38"/>
      <c r="B121" s="42" t="s">
        <v>77</v>
      </c>
      <c r="C121" s="38"/>
      <c r="D121" s="38">
        <v>2014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3.75">
      <c r="A122" s="38"/>
      <c r="B122" s="42" t="s">
        <v>78</v>
      </c>
      <c r="C122" s="38"/>
      <c r="D122" s="38">
        <v>2016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38.25">
      <c r="A123" s="38"/>
      <c r="B123" s="42" t="s">
        <v>82</v>
      </c>
      <c r="C123" s="38"/>
      <c r="D123" s="38">
        <v>2017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63.75">
      <c r="A124" s="38"/>
      <c r="B124" s="42" t="s">
        <v>79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63.75">
      <c r="A125" s="38"/>
      <c r="B125" s="42" t="s">
        <v>80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51">
      <c r="A126" s="38"/>
      <c r="B126" s="42" t="s">
        <v>81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8"/>
      <c r="B127" s="42" t="s">
        <v>114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>
      <c r="A128" s="38"/>
      <c r="B128" s="41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>
      <c r="A129" s="38"/>
      <c r="B129" s="41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>
      <c r="A130" s="38"/>
      <c r="B130" s="41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>
      <c r="A131" s="38"/>
      <c r="B131" s="41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>
      <c r="A132" s="38"/>
      <c r="B132" s="41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  <row r="168" ht="12.75">
      <c r="B168" s="43"/>
    </row>
    <row r="169" ht="12.75">
      <c r="B169" s="43"/>
    </row>
    <row r="170" ht="12.75">
      <c r="B170" s="43"/>
    </row>
    <row r="171" ht="12.75">
      <c r="B171" s="43"/>
    </row>
  </sheetData>
  <sheetProtection/>
  <mergeCells count="72">
    <mergeCell ref="B51:P51"/>
    <mergeCell ref="B52:P67"/>
    <mergeCell ref="A68:Q68"/>
    <mergeCell ref="C69:P69"/>
    <mergeCell ref="C70:P70"/>
    <mergeCell ref="C71:P71"/>
    <mergeCell ref="C44:G44"/>
    <mergeCell ref="H44:L44"/>
    <mergeCell ref="M44:P44"/>
    <mergeCell ref="B46:P46"/>
    <mergeCell ref="B48:B49"/>
    <mergeCell ref="B50:P50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dataValidations count="7">
    <dataValidation type="list" allowBlank="1" showInputMessage="1" showErrorMessage="1" sqref="H10:J10">
      <formula1>$B$97:$B$99</formula1>
    </dataValidation>
    <dataValidation type="list" allowBlank="1" showInputMessage="1" showErrorMessage="1" sqref="O10:P10">
      <formula1>$C$97:$C$103</formula1>
    </dataValidation>
    <dataValidation type="list" allowBlank="1" showInputMessage="1" showErrorMessage="1" sqref="C12:P12">
      <formula1>$D$97:$D$117</formula1>
    </dataValidation>
    <dataValidation type="list" allowBlank="1" showInputMessage="1" showErrorMessage="1" sqref="C71:P71">
      <formula1>$M$97:$M$99</formula1>
    </dataValidation>
    <dataValidation type="list" allowBlank="1" showInputMessage="1" showErrorMessage="1" sqref="C34:P34 C36:P36">
      <formula1>$Q$96:$Q$101</formula1>
    </dataValidation>
    <dataValidation type="list" allowBlank="1" showInputMessage="1" showErrorMessage="1" sqref="C18:P18">
      <formula1>$B$119:$B$127</formula1>
    </dataValidation>
    <dataValidation type="list" allowBlank="1" showInputMessage="1" showErrorMessage="1" sqref="C10">
      <formula1>$D$119:$D$123</formula1>
    </dataValidation>
  </dataValidations>
  <printOptions horizontalCentered="1" verticalCentered="1"/>
  <pageMargins left="0" right="0" top="0" bottom="0" header="0" footer="0"/>
  <pageSetup orientation="portrait" paperSize="14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"/>
  <sheetViews>
    <sheetView zoomScalePageLayoutView="0" workbookViewId="0" topLeftCell="A8">
      <selection activeCell="C24" sqref="C24:P24"/>
    </sheetView>
  </sheetViews>
  <sheetFormatPr defaultColWidth="11.421875" defaultRowHeight="12.75"/>
  <cols>
    <col min="1" max="1" width="23.7109375" style="0" customWidth="1"/>
    <col min="2" max="2" width="34.57421875" style="0" customWidth="1"/>
    <col min="3" max="3" width="24.7109375" style="0" customWidth="1"/>
    <col min="4" max="4" width="12.421875" style="0" customWidth="1"/>
    <col min="7" max="7" width="24.28125" style="0" customWidth="1"/>
  </cols>
  <sheetData>
    <row r="1" spans="1:7" ht="18.75" thickTop="1">
      <c r="A1" s="379"/>
      <c r="B1" s="382" t="s">
        <v>56</v>
      </c>
      <c r="C1" s="382"/>
      <c r="D1" s="382"/>
      <c r="E1" s="383" t="s">
        <v>86</v>
      </c>
      <c r="F1" s="384"/>
      <c r="G1" s="385"/>
    </row>
    <row r="2" spans="1:7" ht="18">
      <c r="A2" s="380"/>
      <c r="B2" s="386" t="s">
        <v>87</v>
      </c>
      <c r="C2" s="386"/>
      <c r="D2" s="386"/>
      <c r="E2" s="387" t="s">
        <v>88</v>
      </c>
      <c r="F2" s="388"/>
      <c r="G2" s="389"/>
    </row>
    <row r="3" spans="1:7" ht="21.75" customHeight="1">
      <c r="A3" s="380"/>
      <c r="B3" s="386" t="s">
        <v>89</v>
      </c>
      <c r="C3" s="386"/>
      <c r="D3" s="386"/>
      <c r="E3" s="387" t="s">
        <v>90</v>
      </c>
      <c r="F3" s="388"/>
      <c r="G3" s="389"/>
    </row>
    <row r="4" spans="1:7" ht="29.25" customHeight="1" thickBot="1">
      <c r="A4" s="381"/>
      <c r="B4" s="390" t="s">
        <v>91</v>
      </c>
      <c r="C4" s="390"/>
      <c r="D4" s="390"/>
      <c r="E4" s="391" t="s">
        <v>61</v>
      </c>
      <c r="F4" s="392"/>
      <c r="G4" s="393"/>
    </row>
    <row r="5" spans="1:7" ht="18.75" thickTop="1">
      <c r="A5" s="25"/>
      <c r="B5" s="24"/>
      <c r="C5" s="26"/>
      <c r="D5" s="26"/>
      <c r="E5" s="27"/>
      <c r="F5" s="27"/>
      <c r="G5" s="27"/>
    </row>
    <row r="6" spans="1:7" ht="15.75">
      <c r="A6" s="28" t="s">
        <v>0</v>
      </c>
      <c r="C6" s="394" t="s">
        <v>95</v>
      </c>
      <c r="D6" s="394"/>
      <c r="E6" s="394"/>
      <c r="F6" s="394"/>
      <c r="G6" s="394"/>
    </row>
    <row r="7" ht="13.5" thickBot="1">
      <c r="A7" s="28"/>
    </row>
    <row r="8" spans="1:7" ht="14.25" thickBot="1" thickTop="1">
      <c r="A8" s="395" t="s">
        <v>92</v>
      </c>
      <c r="B8" s="397" t="s">
        <v>20</v>
      </c>
      <c r="C8" s="399" t="s">
        <v>115</v>
      </c>
      <c r="D8" s="399"/>
      <c r="E8" s="399"/>
      <c r="F8" s="399"/>
      <c r="G8" s="400"/>
    </row>
    <row r="9" spans="1:7" ht="13.5" thickBot="1">
      <c r="A9" s="396"/>
      <c r="B9" s="398"/>
      <c r="C9" s="31" t="s">
        <v>69</v>
      </c>
      <c r="D9" s="31" t="s">
        <v>93</v>
      </c>
      <c r="E9" s="401" t="s">
        <v>94</v>
      </c>
      <c r="F9" s="401"/>
      <c r="G9" s="402"/>
    </row>
    <row r="10" spans="1:7" ht="80.25" customHeight="1" thickBot="1">
      <c r="A10" s="403" t="s">
        <v>95</v>
      </c>
      <c r="B10" s="29" t="s">
        <v>124</v>
      </c>
      <c r="C10" s="30"/>
      <c r="D10" s="405" t="str">
        <f>IF(C11=0,"0%",C10/C11)</f>
        <v>0%</v>
      </c>
      <c r="E10" s="407"/>
      <c r="F10" s="408"/>
      <c r="G10" s="409"/>
    </row>
    <row r="11" spans="1:7" ht="245.25" customHeight="1" thickBot="1">
      <c r="A11" s="404"/>
      <c r="B11" s="29" t="s">
        <v>125</v>
      </c>
      <c r="C11" s="30"/>
      <c r="D11" s="406"/>
      <c r="E11" s="410"/>
      <c r="F11" s="411"/>
      <c r="G11" s="412"/>
    </row>
    <row r="12" ht="12.75">
      <c r="D12" s="46" t="str">
        <f>D10</f>
        <v>0%</v>
      </c>
    </row>
  </sheetData>
  <sheetProtection/>
  <mergeCells count="17">
    <mergeCell ref="C6:G6"/>
    <mergeCell ref="A8:A9"/>
    <mergeCell ref="B8:B9"/>
    <mergeCell ref="C8:G8"/>
    <mergeCell ref="E9:G9"/>
    <mergeCell ref="A10:A11"/>
    <mergeCell ref="D10:D11"/>
    <mergeCell ref="E10:G11"/>
    <mergeCell ref="A1:A4"/>
    <mergeCell ref="B1:D1"/>
    <mergeCell ref="E1:G1"/>
    <mergeCell ref="B2:D2"/>
    <mergeCell ref="E2:G2"/>
    <mergeCell ref="B3:D3"/>
    <mergeCell ref="E3:G3"/>
    <mergeCell ref="B4:D4"/>
    <mergeCell ref="E4:G4"/>
  </mergeCells>
  <printOptions/>
  <pageMargins left="0.7" right="0.7" top="0.75" bottom="0.75" header="0.3" footer="0.3"/>
  <pageSetup orientation="portrait" paperSize="14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180"/>
  <sheetViews>
    <sheetView zoomScalePageLayoutView="0" workbookViewId="0" topLeftCell="A1">
      <selection activeCell="N10" sqref="N10:P10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9.00390625" style="50" customWidth="1"/>
    <col min="5" max="5" width="7.57421875" style="50" customWidth="1"/>
    <col min="6" max="6" width="9.57421875" style="50" bestFit="1" customWidth="1"/>
    <col min="7" max="7" width="7.7109375" style="50" customWidth="1"/>
    <col min="8" max="8" width="8.57421875" style="50" customWidth="1"/>
    <col min="9" max="9" width="9.57421875" style="50" bestFit="1" customWidth="1"/>
    <col min="10" max="10" width="9.8515625" style="50" customWidth="1"/>
    <col min="11" max="11" width="10.7109375" style="50" customWidth="1"/>
    <col min="12" max="12" width="9.57421875" style="50" bestFit="1" customWidth="1"/>
    <col min="13" max="13" width="8.421875" style="50" customWidth="1"/>
    <col min="14" max="14" width="7.8515625" style="50" bestFit="1" customWidth="1"/>
    <col min="15" max="15" width="11.00390625" style="50" customWidth="1"/>
    <col min="16" max="16" width="14.140625" style="50" customWidth="1"/>
    <col min="17" max="18" width="11.7109375" style="50" customWidth="1"/>
    <col min="19" max="19" width="11.421875" style="96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253">
        <v>0.9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253">
        <v>0.89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253">
        <v>0.8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253">
        <v>0.79</v>
      </c>
    </row>
    <row r="6" spans="2:19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97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543" t="s">
        <v>202</v>
      </c>
      <c r="O10" s="544"/>
      <c r="P10" s="545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5.75" thickBot="1">
      <c r="A12" s="52"/>
      <c r="B12" s="61" t="s">
        <v>0</v>
      </c>
      <c r="C12" s="523" t="s">
        <v>171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4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525" t="s">
        <v>306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7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528" t="s">
        <v>307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30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510" t="s">
        <v>185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2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20" ht="40.5" customHeight="1" thickBot="1">
      <c r="A22" s="52"/>
      <c r="B22" s="61" t="s">
        <v>3</v>
      </c>
      <c r="C22" s="520" t="s">
        <v>315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2"/>
      <c r="Q22" s="153"/>
      <c r="R22" s="154"/>
      <c r="S22" s="155"/>
      <c r="T22" s="154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137.25" customHeight="1" thickBot="1">
      <c r="A24" s="52"/>
      <c r="B24" s="61" t="s">
        <v>12</v>
      </c>
      <c r="C24" s="495" t="s">
        <v>316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7"/>
      <c r="Q24" s="156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17" ht="13.5" customHeight="1" thickBot="1">
      <c r="A26" s="52"/>
      <c r="B26" s="62" t="s">
        <v>2</v>
      </c>
      <c r="C26" s="501">
        <v>0.9</v>
      </c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3"/>
      <c r="Q26" s="52"/>
    </row>
    <row r="27" spans="1:17" ht="4.5" customHeight="1" thickBot="1">
      <c r="A27" s="52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52"/>
    </row>
    <row r="28" spans="1:17" ht="12.75" customHeight="1" thickBot="1">
      <c r="A28" s="52"/>
      <c r="B28" s="62" t="s">
        <v>13</v>
      </c>
      <c r="C28" s="120" t="s">
        <v>14</v>
      </c>
      <c r="D28" s="507" t="s">
        <v>242</v>
      </c>
      <c r="E28" s="507"/>
      <c r="F28" s="507"/>
      <c r="G28" s="507"/>
      <c r="H28" s="508" t="s">
        <v>15</v>
      </c>
      <c r="I28" s="508"/>
      <c r="J28" s="508"/>
      <c r="K28" s="507" t="s">
        <v>243</v>
      </c>
      <c r="L28" s="507"/>
      <c r="M28" s="507"/>
      <c r="N28" s="509" t="s">
        <v>16</v>
      </c>
      <c r="O28" s="509"/>
      <c r="P28" s="158" t="s">
        <v>320</v>
      </c>
      <c r="Q28" s="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74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74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481" t="s">
        <v>71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3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3.5" thickBot="1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30" customHeight="1">
      <c r="A40" s="52"/>
      <c r="B40" s="178" t="s">
        <v>308</v>
      </c>
      <c r="C40" s="463" t="s">
        <v>309</v>
      </c>
      <c r="D40" s="464"/>
      <c r="E40" s="464"/>
      <c r="F40" s="464"/>
      <c r="G40" s="465"/>
      <c r="H40" s="463" t="s">
        <v>247</v>
      </c>
      <c r="I40" s="464"/>
      <c r="J40" s="464"/>
      <c r="K40" s="464"/>
      <c r="L40" s="465"/>
      <c r="M40" s="466" t="s">
        <v>310</v>
      </c>
      <c r="N40" s="467"/>
      <c r="O40" s="467"/>
      <c r="P40" s="468"/>
      <c r="Q40" s="52"/>
    </row>
    <row r="41" spans="1:17" ht="40.5" customHeight="1">
      <c r="A41" s="52"/>
      <c r="B41" s="179" t="s">
        <v>317</v>
      </c>
      <c r="C41" s="469" t="s">
        <v>311</v>
      </c>
      <c r="D41" s="470"/>
      <c r="E41" s="470"/>
      <c r="F41" s="470"/>
      <c r="G41" s="471"/>
      <c r="H41" s="472" t="s">
        <v>247</v>
      </c>
      <c r="I41" s="473"/>
      <c r="J41" s="473"/>
      <c r="K41" s="473"/>
      <c r="L41" s="474"/>
      <c r="M41" s="475" t="s">
        <v>310</v>
      </c>
      <c r="N41" s="476"/>
      <c r="O41" s="476"/>
      <c r="P41" s="477"/>
      <c r="Q41" s="52"/>
    </row>
    <row r="42" spans="1:17" ht="13.5" customHeight="1">
      <c r="A42" s="52"/>
      <c r="B42" s="90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2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453" t="s">
        <v>8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5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65" t="s">
        <v>9</v>
      </c>
      <c r="D48" s="66" t="s">
        <v>149</v>
      </c>
      <c r="E48" s="66" t="s">
        <v>150</v>
      </c>
      <c r="F48" s="66" t="s">
        <v>151</v>
      </c>
      <c r="G48" s="66" t="s">
        <v>152</v>
      </c>
      <c r="H48" s="66" t="s">
        <v>153</v>
      </c>
      <c r="I48" s="66" t="s">
        <v>154</v>
      </c>
      <c r="J48" s="66" t="s">
        <v>155</v>
      </c>
      <c r="K48" s="66" t="s">
        <v>156</v>
      </c>
      <c r="L48" s="66" t="s">
        <v>157</v>
      </c>
      <c r="M48" s="66" t="s">
        <v>158</v>
      </c>
      <c r="N48" s="66" t="s">
        <v>159</v>
      </c>
      <c r="O48" s="66" t="s">
        <v>160</v>
      </c>
      <c r="P48" s="67" t="s">
        <v>10</v>
      </c>
      <c r="Q48" s="52"/>
    </row>
    <row r="49" spans="1:17" ht="13.5" thickBot="1">
      <c r="A49" s="52"/>
      <c r="B49" s="457"/>
      <c r="C49" s="68" t="s">
        <v>10</v>
      </c>
      <c r="D49" s="71">
        <f>RegistroTiempoCubrimientoVac!D10</f>
        <v>0.48219821512447153</v>
      </c>
      <c r="E49" s="71">
        <f>RegistroTiempoCubrimientoVac!F10</f>
        <v>0.9197276473750223</v>
      </c>
      <c r="F49" s="71">
        <f>RegistroTiempoCubrimientoVac!H10</f>
        <v>0.5775202520252025</v>
      </c>
      <c r="G49" s="71">
        <f>RegistroTiempoCubrimientoVac!J10</f>
        <v>0.4919965494105243</v>
      </c>
      <c r="H49" s="71" t="e">
        <f>RegistroTiempoCubrimientoVac!L10</f>
        <v>#DIV/0!</v>
      </c>
      <c r="I49" s="71" t="e">
        <f>RegistroTiempoCubrimientoVac!N10</f>
        <v>#DIV/0!</v>
      </c>
      <c r="J49" s="71" t="e">
        <f>RegistroTiempoCubrimientoVac!P10</f>
        <v>#DIV/0!</v>
      </c>
      <c r="K49" s="71" t="e">
        <f>RegistroTiempoCubrimientoVac!R10</f>
        <v>#DIV/0!</v>
      </c>
      <c r="L49" s="71" t="e">
        <f>RegistroTiempoCubrimientoVac!T10</f>
        <v>#DIV/0!</v>
      </c>
      <c r="M49" s="71" t="e">
        <f>RegistroTiempoCubrimientoVac!V10</f>
        <v>#DIV/0!</v>
      </c>
      <c r="N49" s="71" t="e">
        <f>RegistroTiempoCubrimientoVac!X10</f>
        <v>#DIV/0!</v>
      </c>
      <c r="O49" s="71" t="e">
        <f>RegistroTiempoCubrimientoVac!Z10</f>
        <v>#DIV/0!</v>
      </c>
      <c r="P49" s="145">
        <f>RegistroTiempoCubrimientoVac!AB10</f>
        <v>0.5776014853574142</v>
      </c>
      <c r="Q49" s="52"/>
    </row>
    <row r="50" spans="1:17" ht="4.5" customHeight="1" thickBot="1">
      <c r="A50" s="52"/>
      <c r="B50" s="95">
        <v>0.9</v>
      </c>
      <c r="C50" s="72"/>
      <c r="D50" s="72"/>
      <c r="E50" s="72"/>
      <c r="F50" s="160">
        <f>+$C$26</f>
        <v>0.9</v>
      </c>
      <c r="G50" s="161"/>
      <c r="H50" s="161"/>
      <c r="I50" s="160">
        <f>+$C$26</f>
        <v>0.9</v>
      </c>
      <c r="J50" s="72"/>
      <c r="K50" s="72"/>
      <c r="L50" s="160">
        <f>+$C$26</f>
        <v>0.9</v>
      </c>
      <c r="M50" s="72"/>
      <c r="N50" s="72"/>
      <c r="O50" s="160">
        <f>+$C$26</f>
        <v>0.9</v>
      </c>
      <c r="P50" s="160">
        <f>+$C$26</f>
        <v>0.9</v>
      </c>
      <c r="Q50" s="52"/>
    </row>
    <row r="51" spans="1:17" ht="22.5" customHeight="1" thickBot="1">
      <c r="A51" s="52"/>
      <c r="B51" s="458" t="s">
        <v>21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60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439" t="s">
        <v>191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1"/>
      <c r="Q69" s="52"/>
    </row>
    <row r="70" spans="1:17" ht="107.25" customHeight="1" thickBot="1">
      <c r="A70" s="52"/>
      <c r="B70" s="437"/>
      <c r="C70" s="442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4"/>
      <c r="Q70" s="52"/>
    </row>
    <row r="71" spans="1:17" ht="15" customHeight="1">
      <c r="A71" s="52"/>
      <c r="B71" s="437"/>
      <c r="C71" s="445" t="s">
        <v>192</v>
      </c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7"/>
      <c r="Q71" s="52"/>
    </row>
    <row r="72" spans="1:17" ht="73.5" customHeight="1" thickBot="1">
      <c r="A72" s="52"/>
      <c r="B72" s="437"/>
      <c r="C72" s="442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4"/>
      <c r="Q72" s="52"/>
    </row>
    <row r="73" spans="1:17" ht="15" customHeight="1">
      <c r="A73" s="52"/>
      <c r="B73" s="437"/>
      <c r="C73" s="445" t="s">
        <v>193</v>
      </c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7"/>
      <c r="Q73" s="52"/>
    </row>
    <row r="74" spans="1:17" ht="96" customHeight="1" thickBot="1">
      <c r="A74" s="52"/>
      <c r="B74" s="437"/>
      <c r="C74" s="448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50"/>
      <c r="Q74" s="52"/>
    </row>
    <row r="75" spans="1:17" ht="15" customHeight="1">
      <c r="A75" s="52"/>
      <c r="B75" s="437"/>
      <c r="C75" s="439" t="s">
        <v>194</v>
      </c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1"/>
      <c r="Q75" s="52"/>
    </row>
    <row r="76" spans="1:17" ht="147.75" customHeight="1" thickBot="1">
      <c r="A76" s="52"/>
      <c r="B76" s="438"/>
      <c r="C76" s="418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20"/>
      <c r="Q76" s="52"/>
    </row>
    <row r="77" spans="1:17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</row>
    <row r="78" spans="1:17" ht="27.75" customHeight="1" thickBot="1">
      <c r="A78" s="52"/>
      <c r="B78" s="54" t="s">
        <v>84</v>
      </c>
      <c r="Q78" s="52"/>
    </row>
    <row r="79" spans="3:16" ht="13.5" thickBot="1">
      <c r="C79" s="424" t="s">
        <v>85</v>
      </c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5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3:P73"/>
    <mergeCell ref="C74:P74"/>
    <mergeCell ref="C75:P75"/>
    <mergeCell ref="C44:G44"/>
    <mergeCell ref="H44:L44"/>
    <mergeCell ref="M44:P44"/>
    <mergeCell ref="B46:P46"/>
    <mergeCell ref="B48:B49"/>
    <mergeCell ref="B51:P51"/>
    <mergeCell ref="C76:P76"/>
    <mergeCell ref="C77:P77"/>
    <mergeCell ref="C79:P79"/>
    <mergeCell ref="B52:P67"/>
    <mergeCell ref="A68:Q68"/>
    <mergeCell ref="B69:B76"/>
    <mergeCell ref="C69:P69"/>
    <mergeCell ref="C70:P70"/>
    <mergeCell ref="C71:P71"/>
    <mergeCell ref="C72:P72"/>
  </mergeCells>
  <conditionalFormatting sqref="P49">
    <cfRule type="cellIs" priority="2" dxfId="1" operator="equal" stopIfTrue="1">
      <formula>"0"</formula>
    </cfRule>
    <cfRule type="cellIs" priority="3" dxfId="1" operator="lessThanOrEqual" stopIfTrue="1">
      <formula>$S$5</formula>
    </cfRule>
    <cfRule type="cellIs" priority="4" dxfId="0" operator="greaterThanOrEqual" stopIfTrue="1">
      <formula>$S$2</formula>
    </cfRule>
    <cfRule type="cellIs" priority="5" dxfId="3" operator="between" stopIfTrue="1">
      <formula>$S$4</formula>
      <formula>$S$3</formula>
    </cfRule>
  </conditionalFormatting>
  <conditionalFormatting sqref="S2">
    <cfRule type="cellIs" priority="1" dxfId="0" operator="greaterThanOrEqual" stopIfTrue="1">
      <formula>0.95</formula>
    </cfRule>
  </conditionalFormatting>
  <dataValidations count="6">
    <dataValidation type="list" allowBlank="1" showInputMessage="1" showErrorMessage="1" sqref="C18:P18">
      <formula1>$B$129:$B$136</formula1>
    </dataValidation>
    <dataValidation type="list" allowBlank="1" showInputMessage="1" showErrorMessage="1" sqref="C32:P32 C36:P36 C34:P34">
      <formula1>$Q$103:$Q$108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79:P79">
      <formula1>$B$171:$B$172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G12"/>
  <sheetViews>
    <sheetView tabSelected="1" zoomScale="85" zoomScaleNormal="85" zoomScalePageLayoutView="0" workbookViewId="0" topLeftCell="A7">
      <selection activeCell="A10" sqref="A10:A11"/>
    </sheetView>
  </sheetViews>
  <sheetFormatPr defaultColWidth="11.421875" defaultRowHeight="30" customHeight="1"/>
  <cols>
    <col min="1" max="1" width="28.57421875" style="211" customWidth="1"/>
    <col min="2" max="2" width="27.00390625" style="183" bestFit="1" customWidth="1"/>
    <col min="3" max="18" width="10.7109375" style="183" customWidth="1"/>
    <col min="19" max="19" width="12.57421875" style="183" customWidth="1"/>
    <col min="20" max="20" width="12.00390625" style="183" customWidth="1"/>
    <col min="21" max="22" width="10.7109375" style="183" customWidth="1"/>
    <col min="23" max="23" width="12.28125" style="183" customWidth="1"/>
    <col min="24" max="24" width="12.421875" style="183" customWidth="1"/>
    <col min="25" max="25" width="10.7109375" style="183" customWidth="1"/>
    <col min="26" max="26" width="10.7109375" style="213" customWidth="1"/>
    <col min="27" max="27" width="11.421875" style="213" customWidth="1"/>
    <col min="28" max="28" width="19.421875" style="213" customWidth="1"/>
    <col min="29" max="29" width="37.7109375" style="213" customWidth="1"/>
    <col min="30" max="16384" width="11.421875" style="183" customWidth="1"/>
  </cols>
  <sheetData>
    <row r="1" spans="1:33" ht="30" customHeight="1">
      <c r="A1" s="583"/>
      <c r="B1" s="584" t="s">
        <v>56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5" t="s">
        <v>57</v>
      </c>
      <c r="AB1" s="586"/>
      <c r="AC1" s="224"/>
      <c r="AD1" s="180"/>
      <c r="AE1" s="180"/>
      <c r="AF1" s="181"/>
      <c r="AG1" s="182"/>
    </row>
    <row r="2" spans="1:33" s="187" customFormat="1" ht="30" customHeight="1">
      <c r="A2" s="583"/>
      <c r="B2" s="584" t="s">
        <v>87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5" t="s">
        <v>281</v>
      </c>
      <c r="AB2" s="586"/>
      <c r="AC2" s="224"/>
      <c r="AD2" s="184"/>
      <c r="AE2" s="184"/>
      <c r="AF2" s="185"/>
      <c r="AG2" s="186"/>
    </row>
    <row r="3" spans="1:33" s="187" customFormat="1" ht="30" customHeight="1">
      <c r="A3" s="583"/>
      <c r="B3" s="584" t="s">
        <v>89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5" t="s">
        <v>282</v>
      </c>
      <c r="AB3" s="586"/>
      <c r="AC3" s="224"/>
      <c r="AD3" s="184"/>
      <c r="AE3" s="184"/>
      <c r="AF3" s="185"/>
      <c r="AG3" s="186"/>
    </row>
    <row r="4" spans="1:33" s="187" customFormat="1" ht="30" customHeight="1">
      <c r="A4" s="583"/>
      <c r="B4" s="584" t="s">
        <v>91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6" t="s">
        <v>283</v>
      </c>
      <c r="AB4" s="586"/>
      <c r="AC4" s="224"/>
      <c r="AD4" s="188"/>
      <c r="AE4" s="188"/>
      <c r="AF4" s="185"/>
      <c r="AG4" s="186"/>
    </row>
    <row r="5" spans="1:33" s="187" customFormat="1" ht="18">
      <c r="A5" s="189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92"/>
      <c r="Y5" s="192"/>
      <c r="Z5" s="193"/>
      <c r="AA5" s="193"/>
      <c r="AB5" s="194"/>
      <c r="AC5" s="193"/>
      <c r="AD5" s="188"/>
      <c r="AE5" s="188"/>
      <c r="AF5" s="185"/>
      <c r="AG5" s="186"/>
    </row>
    <row r="6" spans="1:29" s="187" customFormat="1" ht="13.5" customHeight="1">
      <c r="A6" s="195" t="s">
        <v>0</v>
      </c>
      <c r="B6" s="196"/>
      <c r="C6" s="579" t="str">
        <f>+'[1]Poblamiento'!C12:P12</f>
        <v>GESTION DEL TALENTO HUMANO</v>
      </c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194"/>
      <c r="AA6" s="194"/>
      <c r="AB6" s="194"/>
      <c r="AC6" s="194"/>
    </row>
    <row r="7" spans="1:29" s="187" customFormat="1" ht="11.25" customHeight="1">
      <c r="A7" s="197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4"/>
      <c r="AA7" s="194"/>
      <c r="AB7" s="194"/>
      <c r="AC7" s="194"/>
    </row>
    <row r="8" spans="1:29" s="198" customFormat="1" ht="43.5" customHeight="1" thickBot="1">
      <c r="A8" s="580" t="s">
        <v>92</v>
      </c>
      <c r="B8" s="582" t="s">
        <v>20</v>
      </c>
      <c r="C8" s="577" t="s">
        <v>250</v>
      </c>
      <c r="D8" s="578"/>
      <c r="E8" s="577" t="s">
        <v>251</v>
      </c>
      <c r="F8" s="578"/>
      <c r="G8" s="577" t="s">
        <v>252</v>
      </c>
      <c r="H8" s="578"/>
      <c r="I8" s="577" t="s">
        <v>253</v>
      </c>
      <c r="J8" s="578"/>
      <c r="K8" s="577" t="s">
        <v>254</v>
      </c>
      <c r="L8" s="578"/>
      <c r="M8" s="577" t="s">
        <v>255</v>
      </c>
      <c r="N8" s="578"/>
      <c r="O8" s="577" t="s">
        <v>256</v>
      </c>
      <c r="P8" s="578"/>
      <c r="Q8" s="577" t="s">
        <v>257</v>
      </c>
      <c r="R8" s="578"/>
      <c r="S8" s="577" t="s">
        <v>258</v>
      </c>
      <c r="T8" s="578"/>
      <c r="U8" s="577" t="s">
        <v>259</v>
      </c>
      <c r="V8" s="578"/>
      <c r="W8" s="577" t="s">
        <v>260</v>
      </c>
      <c r="X8" s="578"/>
      <c r="Y8" s="577" t="s">
        <v>261</v>
      </c>
      <c r="Z8" s="578"/>
      <c r="AA8" s="577" t="s">
        <v>312</v>
      </c>
      <c r="AB8" s="578"/>
      <c r="AC8" s="574" t="s">
        <v>94</v>
      </c>
    </row>
    <row r="9" spans="1:29" s="201" customFormat="1" ht="30" customHeight="1" thickBot="1">
      <c r="A9" s="581"/>
      <c r="B9" s="580"/>
      <c r="C9" s="199" t="s">
        <v>250</v>
      </c>
      <c r="D9" s="200" t="s">
        <v>262</v>
      </c>
      <c r="E9" s="199" t="s">
        <v>251</v>
      </c>
      <c r="F9" s="200" t="s">
        <v>263</v>
      </c>
      <c r="G9" s="199" t="s">
        <v>252</v>
      </c>
      <c r="H9" s="200" t="s">
        <v>264</v>
      </c>
      <c r="I9" s="199" t="s">
        <v>253</v>
      </c>
      <c r="J9" s="200" t="s">
        <v>265</v>
      </c>
      <c r="K9" s="199" t="s">
        <v>254</v>
      </c>
      <c r="L9" s="200" t="s">
        <v>266</v>
      </c>
      <c r="M9" s="199" t="s">
        <v>255</v>
      </c>
      <c r="N9" s="200" t="s">
        <v>267</v>
      </c>
      <c r="O9" s="199" t="s">
        <v>256</v>
      </c>
      <c r="P9" s="200" t="s">
        <v>268</v>
      </c>
      <c r="Q9" s="199" t="s">
        <v>257</v>
      </c>
      <c r="R9" s="200" t="s">
        <v>269</v>
      </c>
      <c r="S9" s="199" t="s">
        <v>258</v>
      </c>
      <c r="T9" s="200" t="s">
        <v>270</v>
      </c>
      <c r="U9" s="199" t="s">
        <v>259</v>
      </c>
      <c r="V9" s="200" t="s">
        <v>271</v>
      </c>
      <c r="W9" s="199" t="s">
        <v>260</v>
      </c>
      <c r="X9" s="200" t="s">
        <v>272</v>
      </c>
      <c r="Y9" s="199" t="s">
        <v>261</v>
      </c>
      <c r="Z9" s="200" t="s">
        <v>273</v>
      </c>
      <c r="AA9" s="199" t="s">
        <v>274</v>
      </c>
      <c r="AB9" s="200" t="s">
        <v>313</v>
      </c>
      <c r="AC9" s="575"/>
    </row>
    <row r="10" spans="1:29" s="187" customFormat="1" ht="90" customHeight="1">
      <c r="A10" s="576" t="s">
        <v>291</v>
      </c>
      <c r="B10" s="114" t="str">
        <f>TiempoCubrimientoVac!B40</f>
        <v>Promedio de días para la provisión</v>
      </c>
      <c r="C10" s="202">
        <v>51.33</v>
      </c>
      <c r="D10" s="570">
        <f>IF(C10=0," ",C10/C11)</f>
        <v>0.48219821512447153</v>
      </c>
      <c r="E10" s="202">
        <f>C10</f>
        <v>51.33</v>
      </c>
      <c r="F10" s="570">
        <f>IF(E10=0," ",E10/E11)</f>
        <v>0.9197276473750223</v>
      </c>
      <c r="G10" s="202">
        <f>E10</f>
        <v>51.33</v>
      </c>
      <c r="H10" s="570">
        <f>IF(G10=0,0,G10/G11)</f>
        <v>0.5775202520252025</v>
      </c>
      <c r="I10" s="202">
        <f>G10</f>
        <v>51.33</v>
      </c>
      <c r="J10" s="570">
        <f>IF(I10=0,0,I10/I11)</f>
        <v>0.4919965494105243</v>
      </c>
      <c r="K10" s="202">
        <f>I10</f>
        <v>51.33</v>
      </c>
      <c r="L10" s="570" t="e">
        <f>IF(K10=0,0,K10/K11)</f>
        <v>#DIV/0!</v>
      </c>
      <c r="M10" s="202">
        <f>K10</f>
        <v>51.33</v>
      </c>
      <c r="N10" s="570" t="e">
        <f>IF(M10=0,0,M10/M11)</f>
        <v>#DIV/0!</v>
      </c>
      <c r="O10" s="202">
        <f>M10</f>
        <v>51.33</v>
      </c>
      <c r="P10" s="570" t="e">
        <f>IF(O10=0,0,O10/O11)</f>
        <v>#DIV/0!</v>
      </c>
      <c r="Q10" s="202">
        <f>O10</f>
        <v>51.33</v>
      </c>
      <c r="R10" s="570" t="e">
        <f>IF(Q10=0,0,Q10/Q11)</f>
        <v>#DIV/0!</v>
      </c>
      <c r="S10" s="202">
        <f>Q10</f>
        <v>51.33</v>
      </c>
      <c r="T10" s="570" t="e">
        <f>IF(S10=0,0,S10/S11)</f>
        <v>#DIV/0!</v>
      </c>
      <c r="U10" s="202">
        <f>S10</f>
        <v>51.33</v>
      </c>
      <c r="V10" s="570" t="e">
        <f>IF(U10=0,0,U10/U11)</f>
        <v>#DIV/0!</v>
      </c>
      <c r="W10" s="202">
        <f>U10</f>
        <v>51.33</v>
      </c>
      <c r="X10" s="570" t="e">
        <f>IF(W10=0,0,W10/W11)</f>
        <v>#DIV/0!</v>
      </c>
      <c r="Y10" s="202">
        <f>W10</f>
        <v>51.33</v>
      </c>
      <c r="Z10" s="570" t="e">
        <f>IF(Y10=0,0,Y10/Y11)</f>
        <v>#DIV/0!</v>
      </c>
      <c r="AA10" s="202">
        <f>Y10</f>
        <v>51.33</v>
      </c>
      <c r="AB10" s="570">
        <f>IF(AA10=0," ",AA10/AA11)</f>
        <v>0.5776014853574142</v>
      </c>
      <c r="AC10" s="572"/>
    </row>
    <row r="11" spans="1:29" s="187" customFormat="1" ht="117.75" customHeight="1" thickBot="1">
      <c r="A11" s="576"/>
      <c r="B11" s="114" t="str">
        <f>TiempoCubrimientoVac!B41</f>
        <v>Promedio de días en el cubrimiento de vacantes</v>
      </c>
      <c r="C11" s="207">
        <v>106.45</v>
      </c>
      <c r="D11" s="571"/>
      <c r="E11" s="207">
        <v>55.81</v>
      </c>
      <c r="F11" s="571"/>
      <c r="G11" s="207">
        <v>88.88</v>
      </c>
      <c r="H11" s="571"/>
      <c r="I11" s="207">
        <v>104.33</v>
      </c>
      <c r="J11" s="571"/>
      <c r="K11" s="207"/>
      <c r="L11" s="571"/>
      <c r="M11" s="207"/>
      <c r="N11" s="571"/>
      <c r="O11" s="208"/>
      <c r="P11" s="571"/>
      <c r="Q11" s="208"/>
      <c r="R11" s="571"/>
      <c r="S11" s="209"/>
      <c r="T11" s="571"/>
      <c r="U11" s="208"/>
      <c r="V11" s="571"/>
      <c r="W11" s="208"/>
      <c r="X11" s="571"/>
      <c r="Y11" s="210"/>
      <c r="Z11" s="571"/>
      <c r="AA11" s="206">
        <f>AVERAGE(C11,E11,G11,I11,K11,M11,O11,Q11,S11,U11,W11,Y11)</f>
        <v>88.86749999999999</v>
      </c>
      <c r="AB11" s="571"/>
      <c r="AC11" s="573"/>
    </row>
    <row r="12" spans="2:22" ht="30" customHeight="1">
      <c r="B12" s="18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</row>
  </sheetData>
  <sheetProtection formatCells="0" formatColumns="0" formatRows="0" insertRows="0"/>
  <mergeCells count="41">
    <mergeCell ref="A1:A4"/>
    <mergeCell ref="B1:Z1"/>
    <mergeCell ref="AA1:AB1"/>
    <mergeCell ref="B2:Z2"/>
    <mergeCell ref="AA2:AB2"/>
    <mergeCell ref="B3:Z3"/>
    <mergeCell ref="AA3:AB3"/>
    <mergeCell ref="B4:Z4"/>
    <mergeCell ref="AA4:AB4"/>
    <mergeCell ref="C6:Y6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C9"/>
    <mergeCell ref="A10:A11"/>
    <mergeCell ref="D10:D11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X10:X11"/>
    <mergeCell ref="Z10:Z11"/>
    <mergeCell ref="AB10:AB11"/>
    <mergeCell ref="AC10:AC11"/>
  </mergeCells>
  <conditionalFormatting sqref="V10">
    <cfRule type="cellIs" priority="1" dxfId="1" operator="equal" stopIfTrue="1">
      <formula>"0"</formula>
    </cfRule>
    <cfRule type="cellIs" priority="2" dxfId="1" operator="lessThanOrEqual" stopIfTrue="1">
      <formula>RegistroTiempoCubrimientoVac!#REF!</formula>
    </cfRule>
    <cfRule type="cellIs" priority="3" dxfId="0" operator="greaterThanOrEqual" stopIfTrue="1">
      <formula>RegistroTiempoCubrimientoVac!#REF!</formula>
    </cfRule>
    <cfRule type="cellIs" priority="4" dxfId="3" operator="between" stopIfTrue="1">
      <formula>RegistroTiempoCubrimientoVac!#REF!</formula>
      <formula>RegistroTiempoCubrimientoVac!#REF!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180"/>
  <sheetViews>
    <sheetView zoomScalePageLayoutView="0" workbookViewId="0" topLeftCell="A1">
      <selection activeCell="N10" sqref="N10:P10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9.00390625" style="50" customWidth="1"/>
    <col min="5" max="5" width="7.57421875" style="50" customWidth="1"/>
    <col min="6" max="6" width="9.57421875" style="50" bestFit="1" customWidth="1"/>
    <col min="7" max="7" width="7.7109375" style="50" customWidth="1"/>
    <col min="8" max="8" width="8.57421875" style="50" customWidth="1"/>
    <col min="9" max="9" width="9.57421875" style="50" bestFit="1" customWidth="1"/>
    <col min="10" max="10" width="9.8515625" style="50" customWidth="1"/>
    <col min="11" max="11" width="10.7109375" style="50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14.140625" style="50" customWidth="1"/>
    <col min="17" max="18" width="11.7109375" style="50" customWidth="1"/>
    <col min="19" max="19" width="11.421875" style="96" hidden="1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119">
        <f>+C26</f>
        <v>0.9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97">
        <v>0.0999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97">
        <v>0.05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159">
        <v>0.04999999</v>
      </c>
    </row>
    <row r="6" spans="2:19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97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543" t="s">
        <v>190</v>
      </c>
      <c r="O10" s="544"/>
      <c r="P10" s="545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5.75" thickBot="1">
      <c r="A12" s="52"/>
      <c r="B12" s="61" t="s">
        <v>0</v>
      </c>
      <c r="C12" s="523" t="s">
        <v>171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4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525" t="s">
        <v>239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7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528" t="s">
        <v>240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30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510" t="s">
        <v>185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2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20" ht="40.5" customHeight="1" thickBot="1">
      <c r="A22" s="52"/>
      <c r="B22" s="61" t="s">
        <v>3</v>
      </c>
      <c r="C22" s="520" t="s">
        <v>241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2"/>
      <c r="Q22" s="153"/>
      <c r="R22" s="154"/>
      <c r="S22" s="155"/>
      <c r="T22" s="154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137.25" customHeight="1" thickBot="1">
      <c r="A24" s="52"/>
      <c r="B24" s="61" t="s">
        <v>12</v>
      </c>
      <c r="C24" s="495" t="s">
        <v>277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7"/>
      <c r="Q24" s="156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17" ht="13.5" customHeight="1" thickBot="1">
      <c r="A26" s="52"/>
      <c r="B26" s="62" t="s">
        <v>2</v>
      </c>
      <c r="C26" s="501">
        <v>0.9</v>
      </c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3"/>
      <c r="Q26" s="52"/>
    </row>
    <row r="27" spans="1:17" ht="4.5" customHeight="1" thickBot="1">
      <c r="A27" s="52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52"/>
    </row>
    <row r="28" spans="1:17" ht="12.75" customHeight="1" thickBot="1">
      <c r="A28" s="52"/>
      <c r="B28" s="62" t="s">
        <v>13</v>
      </c>
      <c r="C28" s="120" t="s">
        <v>14</v>
      </c>
      <c r="D28" s="507" t="s">
        <v>242</v>
      </c>
      <c r="E28" s="507"/>
      <c r="F28" s="507"/>
      <c r="G28" s="507"/>
      <c r="H28" s="508" t="s">
        <v>15</v>
      </c>
      <c r="I28" s="508"/>
      <c r="J28" s="508"/>
      <c r="K28" s="507" t="s">
        <v>243</v>
      </c>
      <c r="L28" s="507"/>
      <c r="M28" s="507"/>
      <c r="N28" s="509" t="s">
        <v>16</v>
      </c>
      <c r="O28" s="509"/>
      <c r="P28" s="158" t="s">
        <v>244</v>
      </c>
      <c r="Q28" s="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74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74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481" t="s">
        <v>71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3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3.5" thickBot="1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30" customHeight="1">
      <c r="A40" s="52"/>
      <c r="B40" s="178" t="s">
        <v>245</v>
      </c>
      <c r="C40" s="463" t="s">
        <v>246</v>
      </c>
      <c r="D40" s="464"/>
      <c r="E40" s="464"/>
      <c r="F40" s="464"/>
      <c r="G40" s="465"/>
      <c r="H40" s="463" t="s">
        <v>247</v>
      </c>
      <c r="I40" s="464"/>
      <c r="J40" s="464"/>
      <c r="K40" s="464"/>
      <c r="L40" s="465"/>
      <c r="M40" s="466" t="s">
        <v>310</v>
      </c>
      <c r="N40" s="467"/>
      <c r="O40" s="467"/>
      <c r="P40" s="468"/>
      <c r="Q40" s="52"/>
    </row>
    <row r="41" spans="1:17" ht="30" customHeight="1">
      <c r="A41" s="52"/>
      <c r="B41" s="179" t="s">
        <v>248</v>
      </c>
      <c r="C41" s="469" t="s">
        <v>249</v>
      </c>
      <c r="D41" s="470"/>
      <c r="E41" s="470"/>
      <c r="F41" s="470"/>
      <c r="G41" s="471"/>
      <c r="H41" s="472" t="s">
        <v>247</v>
      </c>
      <c r="I41" s="473"/>
      <c r="J41" s="473"/>
      <c r="K41" s="473"/>
      <c r="L41" s="474"/>
      <c r="M41" s="475" t="s">
        <v>310</v>
      </c>
      <c r="N41" s="476"/>
      <c r="O41" s="476"/>
      <c r="P41" s="477"/>
      <c r="Q41" s="52"/>
    </row>
    <row r="42" spans="1:17" ht="13.5" customHeight="1">
      <c r="A42" s="52"/>
      <c r="B42" s="90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2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453" t="s">
        <v>8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5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65" t="s">
        <v>9</v>
      </c>
      <c r="D48" s="66" t="s">
        <v>149</v>
      </c>
      <c r="E48" s="66" t="s">
        <v>150</v>
      </c>
      <c r="F48" s="66" t="s">
        <v>151</v>
      </c>
      <c r="G48" s="66" t="s">
        <v>152</v>
      </c>
      <c r="H48" s="66" t="s">
        <v>153</v>
      </c>
      <c r="I48" s="66" t="s">
        <v>154</v>
      </c>
      <c r="J48" s="66" t="s">
        <v>155</v>
      </c>
      <c r="K48" s="66" t="s">
        <v>156</v>
      </c>
      <c r="L48" s="66" t="s">
        <v>157</v>
      </c>
      <c r="M48" s="66" t="s">
        <v>158</v>
      </c>
      <c r="N48" s="66" t="s">
        <v>159</v>
      </c>
      <c r="O48" s="66" t="s">
        <v>160</v>
      </c>
      <c r="P48" s="67" t="s">
        <v>10</v>
      </c>
      <c r="Q48" s="52"/>
    </row>
    <row r="49" spans="1:17" ht="13.5" thickBot="1">
      <c r="A49" s="52"/>
      <c r="B49" s="457"/>
      <c r="C49" s="68" t="s">
        <v>10</v>
      </c>
      <c r="D49" s="71">
        <f>RegistroPoblam!D10</f>
        <v>0.8514056224899599</v>
      </c>
      <c r="E49" s="71">
        <f>RegistroPoblam!F10</f>
        <v>0.9116465863453815</v>
      </c>
      <c r="F49" s="71">
        <f>RegistroPoblam!H10</f>
        <v>0.9223560910307899</v>
      </c>
      <c r="G49" s="71">
        <f>RegistroPoblam!J10</f>
        <v>0</v>
      </c>
      <c r="H49" s="71">
        <f>RegistroPoblam!L10</f>
        <v>0</v>
      </c>
      <c r="I49" s="71">
        <f>RegistroPoblam!N10</f>
        <v>0</v>
      </c>
      <c r="J49" s="71">
        <f>RegistroPoblam!P10</f>
        <v>0</v>
      </c>
      <c r="K49" s="71">
        <f>RegistroPoblam!R10</f>
        <v>0</v>
      </c>
      <c r="L49" s="71">
        <f>RegistroPoblam!T10</f>
        <v>0</v>
      </c>
      <c r="M49" s="71">
        <f>RegistroPoblam!V10</f>
        <v>0</v>
      </c>
      <c r="N49" s="71">
        <f>RegistroPoblam!X10</f>
        <v>0</v>
      </c>
      <c r="O49" s="71">
        <f>RegistroPoblam!Z10</f>
        <v>0</v>
      </c>
      <c r="P49" s="252">
        <f>RegistroPoblam!AB10</f>
        <v>0.895136099955377</v>
      </c>
      <c r="Q49" s="52"/>
    </row>
    <row r="50" spans="1:17" ht="4.5" customHeight="1" thickBot="1">
      <c r="A50" s="52"/>
      <c r="B50" s="95">
        <v>0.9</v>
      </c>
      <c r="C50" s="72"/>
      <c r="D50" s="72"/>
      <c r="E50" s="72"/>
      <c r="F50" s="160">
        <f>+$C$26</f>
        <v>0.9</v>
      </c>
      <c r="G50" s="161"/>
      <c r="H50" s="161"/>
      <c r="I50" s="160">
        <f>+$C$26</f>
        <v>0.9</v>
      </c>
      <c r="J50" s="72"/>
      <c r="K50" s="72"/>
      <c r="L50" s="160">
        <f>+$C$26</f>
        <v>0.9</v>
      </c>
      <c r="M50" s="72"/>
      <c r="N50" s="72"/>
      <c r="O50" s="160">
        <f>+$C$26</f>
        <v>0.9</v>
      </c>
      <c r="P50" s="160">
        <f>+$C$26</f>
        <v>0.9</v>
      </c>
      <c r="Q50" s="52"/>
    </row>
    <row r="51" spans="1:17" ht="22.5" customHeight="1" thickBot="1">
      <c r="A51" s="52"/>
      <c r="B51" s="458" t="s">
        <v>21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60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439" t="s">
        <v>191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1"/>
      <c r="Q69" s="52"/>
    </row>
    <row r="70" spans="1:17" ht="107.25" customHeight="1" thickBot="1">
      <c r="A70" s="52"/>
      <c r="B70" s="437"/>
      <c r="C70" s="442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4"/>
      <c r="Q70" s="52"/>
    </row>
    <row r="71" spans="1:17" ht="15" customHeight="1">
      <c r="A71" s="52"/>
      <c r="B71" s="437"/>
      <c r="C71" s="445" t="s">
        <v>192</v>
      </c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7"/>
      <c r="Q71" s="52"/>
    </row>
    <row r="72" spans="1:17" ht="129.75" customHeight="1" thickBot="1">
      <c r="A72" s="52"/>
      <c r="B72" s="437"/>
      <c r="C72" s="442" t="s">
        <v>321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4"/>
      <c r="Q72" s="52"/>
    </row>
    <row r="73" spans="1:17" ht="15" customHeight="1">
      <c r="A73" s="52"/>
      <c r="B73" s="437"/>
      <c r="C73" s="445" t="s">
        <v>193</v>
      </c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7"/>
      <c r="Q73" s="52"/>
    </row>
    <row r="74" spans="1:17" ht="96" customHeight="1" thickBot="1">
      <c r="A74" s="52"/>
      <c r="B74" s="437"/>
      <c r="C74" s="448" t="s">
        <v>321</v>
      </c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50"/>
      <c r="Q74" s="52"/>
    </row>
    <row r="75" spans="1:17" ht="15" customHeight="1">
      <c r="A75" s="52"/>
      <c r="B75" s="437"/>
      <c r="C75" s="439" t="s">
        <v>194</v>
      </c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1"/>
      <c r="Q75" s="52"/>
    </row>
    <row r="76" spans="1:17" ht="147.75" customHeight="1" thickBot="1">
      <c r="A76" s="52"/>
      <c r="B76" s="438"/>
      <c r="C76" s="418"/>
      <c r="D76" s="419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20"/>
      <c r="Q76" s="52"/>
    </row>
    <row r="77" spans="1:17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</row>
    <row r="78" spans="1:17" ht="27.75" customHeight="1" thickBot="1">
      <c r="A78" s="52"/>
      <c r="B78" s="54" t="s">
        <v>84</v>
      </c>
      <c r="C78" s="424" t="s">
        <v>85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5"/>
      <c r="Q78" s="52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C77:P77"/>
    <mergeCell ref="C78:P78"/>
    <mergeCell ref="C71:P71"/>
    <mergeCell ref="C75:P75"/>
    <mergeCell ref="C70:P70"/>
    <mergeCell ref="C72:P72"/>
    <mergeCell ref="C74:P74"/>
    <mergeCell ref="C76:P76"/>
    <mergeCell ref="B52:P67"/>
    <mergeCell ref="A68:Q68"/>
    <mergeCell ref="B69:B76"/>
    <mergeCell ref="C69:P69"/>
    <mergeCell ref="C73:P73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C10:I10"/>
    <mergeCell ref="J10:M10"/>
    <mergeCell ref="N10:P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P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3" operator="between" stopIfTrue="1">
      <formula>$S$4</formula>
      <formula>$S$3</formula>
    </cfRule>
  </conditionalFormatting>
  <dataValidations count="6">
    <dataValidation type="list" allowBlank="1" showInputMessage="1" showErrorMessage="1" sqref="C78:P78">
      <formula1>$B$171:$B$172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6:P36 C34:P34">
      <formula1>$Q$103:$Q$108</formula1>
    </dataValidation>
    <dataValidation type="list" allowBlank="1" showInputMessage="1" showErrorMessage="1" sqref="C18:P18">
      <formula1>$B$129:$B$136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G12"/>
  <sheetViews>
    <sheetView zoomScale="85" zoomScaleNormal="85" zoomScalePageLayoutView="0" workbookViewId="0" topLeftCell="A1">
      <selection activeCell="A8" sqref="A8:A9"/>
    </sheetView>
  </sheetViews>
  <sheetFormatPr defaultColWidth="11.421875" defaultRowHeight="30" customHeight="1"/>
  <cols>
    <col min="1" max="1" width="28.57421875" style="211" customWidth="1"/>
    <col min="2" max="2" width="27.00390625" style="183" bestFit="1" customWidth="1"/>
    <col min="3" max="18" width="10.7109375" style="183" customWidth="1"/>
    <col min="19" max="19" width="12.57421875" style="183" customWidth="1"/>
    <col min="20" max="20" width="11.7109375" style="183" customWidth="1"/>
    <col min="21" max="25" width="10.7109375" style="183" customWidth="1"/>
    <col min="26" max="26" width="10.7109375" style="213" customWidth="1"/>
    <col min="27" max="27" width="11.421875" style="213" customWidth="1"/>
    <col min="28" max="28" width="19.421875" style="213" customWidth="1"/>
    <col min="29" max="29" width="37.7109375" style="213" customWidth="1"/>
    <col min="30" max="16384" width="11.421875" style="183" customWidth="1"/>
  </cols>
  <sheetData>
    <row r="1" spans="1:33" ht="30" customHeight="1">
      <c r="A1" s="583"/>
      <c r="B1" s="584" t="s">
        <v>56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5" t="s">
        <v>57</v>
      </c>
      <c r="AB1" s="586"/>
      <c r="AC1" s="224"/>
      <c r="AD1" s="180"/>
      <c r="AE1" s="180"/>
      <c r="AF1" s="181"/>
      <c r="AG1" s="182"/>
    </row>
    <row r="2" spans="1:33" s="187" customFormat="1" ht="30" customHeight="1">
      <c r="A2" s="583"/>
      <c r="B2" s="584" t="s">
        <v>87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5" t="s">
        <v>281</v>
      </c>
      <c r="AB2" s="586"/>
      <c r="AC2" s="224"/>
      <c r="AD2" s="184"/>
      <c r="AE2" s="184"/>
      <c r="AF2" s="185"/>
      <c r="AG2" s="186"/>
    </row>
    <row r="3" spans="1:33" s="187" customFormat="1" ht="30" customHeight="1">
      <c r="A3" s="583"/>
      <c r="B3" s="584" t="s">
        <v>89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5" t="s">
        <v>282</v>
      </c>
      <c r="AB3" s="586"/>
      <c r="AC3" s="224"/>
      <c r="AD3" s="184"/>
      <c r="AE3" s="184"/>
      <c r="AF3" s="185"/>
      <c r="AG3" s="186"/>
    </row>
    <row r="4" spans="1:33" s="187" customFormat="1" ht="30" customHeight="1">
      <c r="A4" s="583"/>
      <c r="B4" s="584" t="s">
        <v>91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6" t="s">
        <v>283</v>
      </c>
      <c r="AB4" s="586"/>
      <c r="AC4" s="224"/>
      <c r="AD4" s="188"/>
      <c r="AE4" s="188"/>
      <c r="AF4" s="185"/>
      <c r="AG4" s="186"/>
    </row>
    <row r="5" spans="1:33" s="187" customFormat="1" ht="18">
      <c r="A5" s="189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92"/>
      <c r="Y5" s="192"/>
      <c r="Z5" s="193"/>
      <c r="AA5" s="193"/>
      <c r="AB5" s="194"/>
      <c r="AC5" s="193"/>
      <c r="AD5" s="188"/>
      <c r="AE5" s="188"/>
      <c r="AF5" s="185"/>
      <c r="AG5" s="186"/>
    </row>
    <row r="6" spans="1:29" s="187" customFormat="1" ht="13.5" customHeight="1">
      <c r="A6" s="195" t="s">
        <v>0</v>
      </c>
      <c r="B6" s="196"/>
      <c r="C6" s="579" t="str">
        <f>+'[1]Poblamiento'!C12:P12</f>
        <v>GESTION DEL TALENTO HUMANO</v>
      </c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194"/>
      <c r="AA6" s="194"/>
      <c r="AB6" s="194"/>
      <c r="AC6" s="194"/>
    </row>
    <row r="7" spans="1:29" s="187" customFormat="1" ht="11.25" customHeight="1">
      <c r="A7" s="197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4"/>
      <c r="AA7" s="194"/>
      <c r="AB7" s="194"/>
      <c r="AC7" s="194"/>
    </row>
    <row r="8" spans="1:29" s="198" customFormat="1" ht="43.5" customHeight="1" thickBot="1">
      <c r="A8" s="580" t="s">
        <v>92</v>
      </c>
      <c r="B8" s="582" t="s">
        <v>20</v>
      </c>
      <c r="C8" s="577" t="s">
        <v>250</v>
      </c>
      <c r="D8" s="578"/>
      <c r="E8" s="577" t="s">
        <v>251</v>
      </c>
      <c r="F8" s="578"/>
      <c r="G8" s="577" t="s">
        <v>252</v>
      </c>
      <c r="H8" s="578"/>
      <c r="I8" s="577" t="s">
        <v>253</v>
      </c>
      <c r="J8" s="578"/>
      <c r="K8" s="577" t="s">
        <v>254</v>
      </c>
      <c r="L8" s="578"/>
      <c r="M8" s="577" t="s">
        <v>255</v>
      </c>
      <c r="N8" s="578"/>
      <c r="O8" s="577" t="s">
        <v>256</v>
      </c>
      <c r="P8" s="578"/>
      <c r="Q8" s="577" t="s">
        <v>257</v>
      </c>
      <c r="R8" s="578"/>
      <c r="S8" s="577" t="s">
        <v>258</v>
      </c>
      <c r="T8" s="578"/>
      <c r="U8" s="577" t="s">
        <v>259</v>
      </c>
      <c r="V8" s="578"/>
      <c r="W8" s="577" t="s">
        <v>260</v>
      </c>
      <c r="X8" s="578"/>
      <c r="Y8" s="577" t="s">
        <v>261</v>
      </c>
      <c r="Z8" s="578"/>
      <c r="AA8" s="577" t="s">
        <v>275</v>
      </c>
      <c r="AB8" s="578"/>
      <c r="AC8" s="574" t="s">
        <v>94</v>
      </c>
    </row>
    <row r="9" spans="1:29" s="201" customFormat="1" ht="30" customHeight="1" thickBot="1">
      <c r="A9" s="581"/>
      <c r="B9" s="580"/>
      <c r="C9" s="199" t="s">
        <v>250</v>
      </c>
      <c r="D9" s="200" t="s">
        <v>262</v>
      </c>
      <c r="E9" s="199" t="s">
        <v>251</v>
      </c>
      <c r="F9" s="200" t="s">
        <v>263</v>
      </c>
      <c r="G9" s="199" t="s">
        <v>252</v>
      </c>
      <c r="H9" s="200" t="s">
        <v>264</v>
      </c>
      <c r="I9" s="199" t="s">
        <v>253</v>
      </c>
      <c r="J9" s="200" t="s">
        <v>265</v>
      </c>
      <c r="K9" s="199" t="s">
        <v>254</v>
      </c>
      <c r="L9" s="200" t="s">
        <v>266</v>
      </c>
      <c r="M9" s="199" t="s">
        <v>255</v>
      </c>
      <c r="N9" s="200" t="s">
        <v>267</v>
      </c>
      <c r="O9" s="199" t="s">
        <v>256</v>
      </c>
      <c r="P9" s="200" t="s">
        <v>268</v>
      </c>
      <c r="Q9" s="199" t="s">
        <v>257</v>
      </c>
      <c r="R9" s="200" t="s">
        <v>269</v>
      </c>
      <c r="S9" s="199" t="s">
        <v>258</v>
      </c>
      <c r="T9" s="200" t="s">
        <v>270</v>
      </c>
      <c r="U9" s="199" t="s">
        <v>259</v>
      </c>
      <c r="V9" s="200" t="s">
        <v>271</v>
      </c>
      <c r="W9" s="199" t="s">
        <v>260</v>
      </c>
      <c r="X9" s="200" t="s">
        <v>272</v>
      </c>
      <c r="Y9" s="199" t="s">
        <v>261</v>
      </c>
      <c r="Z9" s="200" t="s">
        <v>273</v>
      </c>
      <c r="AA9" s="199" t="s">
        <v>274</v>
      </c>
      <c r="AB9" s="200" t="s">
        <v>276</v>
      </c>
      <c r="AC9" s="575"/>
    </row>
    <row r="10" spans="1:29" s="187" customFormat="1" ht="90" customHeight="1">
      <c r="A10" s="576" t="s">
        <v>291</v>
      </c>
      <c r="B10" s="114" t="str">
        <f>+'[1]Poblamiento'!B40</f>
        <v>Cargos provistos</v>
      </c>
      <c r="C10" s="202">
        <v>636</v>
      </c>
      <c r="D10" s="570">
        <f>IF(C10=0," ",C10/C11)</f>
        <v>0.8514056224899599</v>
      </c>
      <c r="E10" s="202">
        <v>681</v>
      </c>
      <c r="F10" s="570">
        <f>IF(E10=0," ",E10/E11)</f>
        <v>0.9116465863453815</v>
      </c>
      <c r="G10" s="202">
        <v>689</v>
      </c>
      <c r="H10" s="570">
        <f>IF(G10=0,0,G10/G11)</f>
        <v>0.9223560910307899</v>
      </c>
      <c r="I10" s="202"/>
      <c r="J10" s="570">
        <f>IF(I10=0,0,I10/I11)</f>
        <v>0</v>
      </c>
      <c r="K10" s="202"/>
      <c r="L10" s="570">
        <f>IF(K10=0,0,K10/K11)</f>
        <v>0</v>
      </c>
      <c r="M10" s="202"/>
      <c r="N10" s="570">
        <f>IF(M10=0,0,M10/M11)</f>
        <v>0</v>
      </c>
      <c r="O10" s="203"/>
      <c r="P10" s="570">
        <f>IF(O10=0,0,O10/O11)</f>
        <v>0</v>
      </c>
      <c r="Q10" s="203"/>
      <c r="R10" s="570">
        <f>IF(Q10=0,0,Q10/Q11)</f>
        <v>0</v>
      </c>
      <c r="S10" s="204"/>
      <c r="T10" s="570">
        <f>IF(S10=0,0,S10/S11)</f>
        <v>0</v>
      </c>
      <c r="U10" s="203"/>
      <c r="V10" s="570">
        <f>IF(U10=0,0,U10/U11)</f>
        <v>0</v>
      </c>
      <c r="W10" s="203"/>
      <c r="X10" s="570">
        <f>IF(W10=0,0,W10/W11)</f>
        <v>0</v>
      </c>
      <c r="Y10" s="205"/>
      <c r="Z10" s="570">
        <f>IF(Y10=0,0,Y10/Y11)</f>
        <v>0</v>
      </c>
      <c r="AA10" s="206">
        <f>AVERAGE(C10,E10,G10,I10,K10,M10,O10,Q10,S10,U10,W10,Y10)</f>
        <v>668.6666666666666</v>
      </c>
      <c r="AB10" s="587">
        <f>IF(AA10=0," ",AA10/AA11)</f>
        <v>0.895136099955377</v>
      </c>
      <c r="AC10" s="572"/>
    </row>
    <row r="11" spans="1:29" s="187" customFormat="1" ht="117.75" customHeight="1" thickBot="1">
      <c r="A11" s="576"/>
      <c r="B11" s="114" t="str">
        <f>+'[1]Poblamiento'!B41</f>
        <v>Total de cargos de la planta</v>
      </c>
      <c r="C11" s="207">
        <v>747</v>
      </c>
      <c r="D11" s="571"/>
      <c r="E11" s="207">
        <v>747</v>
      </c>
      <c r="F11" s="571"/>
      <c r="G11" s="207">
        <v>747</v>
      </c>
      <c r="H11" s="571"/>
      <c r="I11" s="207">
        <v>747</v>
      </c>
      <c r="J11" s="571"/>
      <c r="K11" s="207">
        <v>747</v>
      </c>
      <c r="L11" s="571"/>
      <c r="M11" s="207">
        <v>747</v>
      </c>
      <c r="N11" s="571"/>
      <c r="O11" s="208">
        <v>747</v>
      </c>
      <c r="P11" s="571"/>
      <c r="Q11" s="208">
        <v>747</v>
      </c>
      <c r="R11" s="571"/>
      <c r="S11" s="209">
        <v>747</v>
      </c>
      <c r="T11" s="571"/>
      <c r="U11" s="208">
        <v>747</v>
      </c>
      <c r="V11" s="571"/>
      <c r="W11" s="208">
        <v>747</v>
      </c>
      <c r="X11" s="571"/>
      <c r="Y11" s="210">
        <v>747</v>
      </c>
      <c r="Z11" s="571"/>
      <c r="AA11" s="206">
        <f>AVERAGE(C11,E11,G11,I11,K11,M11,O11,Q11,S11,U11,W11,Y11)</f>
        <v>747</v>
      </c>
      <c r="AB11" s="588"/>
      <c r="AC11" s="573"/>
    </row>
    <row r="12" spans="2:22" ht="30" customHeight="1">
      <c r="B12" s="18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</row>
  </sheetData>
  <sheetProtection formatCells="0" formatColumns="0" formatRows="0" insertRows="0"/>
  <mergeCells count="41">
    <mergeCell ref="T10:T11"/>
    <mergeCell ref="V10:V11"/>
    <mergeCell ref="X10:X11"/>
    <mergeCell ref="Z10:Z11"/>
    <mergeCell ref="AB10:AB11"/>
    <mergeCell ref="AC10:AC11"/>
    <mergeCell ref="AC8:AC9"/>
    <mergeCell ref="A10:A11"/>
    <mergeCell ref="D10:D11"/>
    <mergeCell ref="F10:F11"/>
    <mergeCell ref="H10:H11"/>
    <mergeCell ref="J10:J11"/>
    <mergeCell ref="L10:L11"/>
    <mergeCell ref="N10:N11"/>
    <mergeCell ref="P10:P11"/>
    <mergeCell ref="R10:R11"/>
    <mergeCell ref="Q8:R8"/>
    <mergeCell ref="S8:T8"/>
    <mergeCell ref="U8:V8"/>
    <mergeCell ref="W8:X8"/>
    <mergeCell ref="Y8:Z8"/>
    <mergeCell ref="AA8:AB8"/>
    <mergeCell ref="C6:Y6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AA2:AB2"/>
    <mergeCell ref="AA3:AB3"/>
    <mergeCell ref="AA4:AB4"/>
    <mergeCell ref="A1:A4"/>
    <mergeCell ref="B1:Z1"/>
    <mergeCell ref="B2:Z2"/>
    <mergeCell ref="B3:Z3"/>
    <mergeCell ref="B4:Z4"/>
    <mergeCell ref="AA1:AB1"/>
  </mergeCells>
  <conditionalFormatting sqref="V10">
    <cfRule type="cellIs" priority="1" dxfId="1" operator="equal" stopIfTrue="1">
      <formula>"0"</formula>
    </cfRule>
    <cfRule type="cellIs" priority="2" dxfId="1" operator="lessThanOrEqual" stopIfTrue="1">
      <formula>RegistroPoblam!#REF!</formula>
    </cfRule>
    <cfRule type="cellIs" priority="3" dxfId="0" operator="greaterThanOrEqual" stopIfTrue="1">
      <formula>RegistroPoblam!#REF!</formula>
    </cfRule>
    <cfRule type="cellIs" priority="4" dxfId="3" operator="between" stopIfTrue="1">
      <formula>RegistroPoblam!#REF!</formula>
      <formula>RegistroPoblam!#REF!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180"/>
  <sheetViews>
    <sheetView zoomScalePageLayoutView="0" workbookViewId="0" topLeftCell="A16">
      <selection activeCell="C70" sqref="C70:P70"/>
    </sheetView>
  </sheetViews>
  <sheetFormatPr defaultColWidth="11.421875" defaultRowHeight="12.75"/>
  <cols>
    <col min="1" max="1" width="3.00390625" style="50" customWidth="1"/>
    <col min="2" max="2" width="30.00390625" style="50" customWidth="1"/>
    <col min="3" max="3" width="16.7109375" style="50" customWidth="1"/>
    <col min="4" max="4" width="5.00390625" style="50" bestFit="1" customWidth="1"/>
    <col min="5" max="5" width="4.7109375" style="50" bestFit="1" customWidth="1"/>
    <col min="6" max="6" width="9.57421875" style="50" bestFit="1" customWidth="1"/>
    <col min="7" max="7" width="5.421875" style="50" bestFit="1" customWidth="1"/>
    <col min="8" max="8" width="5.28125" style="50" bestFit="1" customWidth="1"/>
    <col min="9" max="9" width="9.57421875" style="50" bestFit="1" customWidth="1"/>
    <col min="10" max="10" width="4.28125" style="50" bestFit="1" customWidth="1"/>
    <col min="11" max="11" width="6.421875" style="50" bestFit="1" customWidth="1"/>
    <col min="12" max="12" width="9.57421875" style="50" bestFit="1" customWidth="1"/>
    <col min="13" max="13" width="8.421875" style="50" customWidth="1"/>
    <col min="14" max="14" width="6.421875" style="50" customWidth="1"/>
    <col min="15" max="15" width="11.00390625" style="50" customWidth="1"/>
    <col min="16" max="16" width="12.28125" style="50" customWidth="1"/>
    <col min="17" max="18" width="11.7109375" style="50" customWidth="1"/>
    <col min="19" max="19" width="11.421875" style="96" hidden="1" customWidth="1"/>
    <col min="20" max="16384" width="11.421875" style="50" customWidth="1"/>
  </cols>
  <sheetData>
    <row r="1" spans="2:16" ht="13.5" thickBot="1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16.5" customHeight="1">
      <c r="B2" s="549"/>
      <c r="C2" s="552" t="s">
        <v>56</v>
      </c>
      <c r="D2" s="553"/>
      <c r="E2" s="553"/>
      <c r="F2" s="553"/>
      <c r="G2" s="553"/>
      <c r="H2" s="553"/>
      <c r="I2" s="553"/>
      <c r="J2" s="553"/>
      <c r="K2" s="553"/>
      <c r="L2" s="553"/>
      <c r="M2" s="554"/>
      <c r="N2" s="555" t="s">
        <v>179</v>
      </c>
      <c r="O2" s="556"/>
      <c r="P2" s="557"/>
      <c r="S2" s="119" t="str">
        <f>+C26</f>
        <v>Mayor o Igual a 10%</v>
      </c>
    </row>
    <row r="3" spans="2:19" ht="15.75" customHeight="1">
      <c r="B3" s="550"/>
      <c r="C3" s="558" t="s">
        <v>58</v>
      </c>
      <c r="D3" s="559"/>
      <c r="E3" s="559"/>
      <c r="F3" s="559"/>
      <c r="G3" s="559"/>
      <c r="H3" s="559"/>
      <c r="I3" s="559"/>
      <c r="J3" s="559"/>
      <c r="K3" s="559"/>
      <c r="L3" s="559"/>
      <c r="M3" s="560"/>
      <c r="N3" s="561" t="s">
        <v>281</v>
      </c>
      <c r="O3" s="562"/>
      <c r="P3" s="563"/>
      <c r="S3" s="97">
        <v>0.0999</v>
      </c>
    </row>
    <row r="4" spans="2:19" ht="15.75" customHeight="1">
      <c r="B4" s="550"/>
      <c r="C4" s="558" t="s">
        <v>59</v>
      </c>
      <c r="D4" s="559"/>
      <c r="E4" s="559"/>
      <c r="F4" s="559"/>
      <c r="G4" s="559"/>
      <c r="H4" s="559"/>
      <c r="I4" s="559"/>
      <c r="J4" s="559"/>
      <c r="K4" s="559"/>
      <c r="L4" s="559"/>
      <c r="M4" s="560"/>
      <c r="N4" s="561" t="s">
        <v>180</v>
      </c>
      <c r="O4" s="562"/>
      <c r="P4" s="563"/>
      <c r="S4" s="97">
        <v>0.05</v>
      </c>
    </row>
    <row r="5" spans="2:19" ht="16.5" customHeight="1" thickBot="1">
      <c r="B5" s="551"/>
      <c r="C5" s="564" t="s">
        <v>60</v>
      </c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 t="s">
        <v>61</v>
      </c>
      <c r="O5" s="568"/>
      <c r="P5" s="569"/>
      <c r="S5" s="159">
        <v>0.04999999</v>
      </c>
    </row>
    <row r="6" spans="2:19" ht="13.5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S6" s="97"/>
    </row>
    <row r="7" spans="1:19" ht="12.75">
      <c r="A7" s="52"/>
      <c r="B7" s="531" t="s">
        <v>65</v>
      </c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3"/>
      <c r="Q7" s="52"/>
      <c r="S7" s="97"/>
    </row>
    <row r="8" spans="1:17" ht="13.5" thickBot="1">
      <c r="A8" s="52"/>
      <c r="B8" s="534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52"/>
    </row>
    <row r="9" spans="1:17" ht="6.75" customHeight="1" thickBot="1">
      <c r="A9" s="52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2"/>
    </row>
    <row r="10" spans="1:17" ht="26.25" customHeight="1" thickBot="1">
      <c r="A10" s="52"/>
      <c r="B10" s="87" t="s">
        <v>83</v>
      </c>
      <c r="C10" s="538">
        <v>2022</v>
      </c>
      <c r="D10" s="539"/>
      <c r="E10" s="539"/>
      <c r="F10" s="539"/>
      <c r="G10" s="539"/>
      <c r="H10" s="539"/>
      <c r="I10" s="540"/>
      <c r="J10" s="541" t="s">
        <v>1</v>
      </c>
      <c r="K10" s="542"/>
      <c r="L10" s="542"/>
      <c r="M10" s="542"/>
      <c r="N10" s="543" t="s">
        <v>292</v>
      </c>
      <c r="O10" s="544"/>
      <c r="P10" s="545"/>
      <c r="Q10" s="52"/>
    </row>
    <row r="11" spans="1:17" ht="4.5" customHeight="1" thickBot="1">
      <c r="A11" s="52"/>
      <c r="B11" s="546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  <c r="Q11" s="52"/>
    </row>
    <row r="12" spans="1:17" ht="15.75" thickBot="1">
      <c r="A12" s="52"/>
      <c r="B12" s="61" t="s">
        <v>0</v>
      </c>
      <c r="C12" s="523" t="s">
        <v>171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4"/>
      <c r="Q12" s="52"/>
    </row>
    <row r="13" spans="1:17" ht="4.5" customHeight="1" thickBot="1">
      <c r="A13" s="52"/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52"/>
    </row>
    <row r="14" spans="1:17" ht="18" customHeight="1" thickBot="1">
      <c r="A14" s="52"/>
      <c r="B14" s="61" t="s">
        <v>6</v>
      </c>
      <c r="C14" s="525" t="s">
        <v>218</v>
      </c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7"/>
      <c r="Q14" s="52"/>
    </row>
    <row r="15" spans="1:17" ht="4.5" customHeight="1" thickBot="1">
      <c r="A15" s="52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3"/>
      <c r="Q15" s="52"/>
    </row>
    <row r="16" spans="1:17" ht="32.25" customHeight="1" thickBot="1">
      <c r="A16" s="52"/>
      <c r="B16" s="61" t="s">
        <v>25</v>
      </c>
      <c r="C16" s="528" t="s">
        <v>238</v>
      </c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30"/>
      <c r="Q16" s="52"/>
    </row>
    <row r="17" spans="1:17" ht="4.5" customHeight="1" thickBot="1">
      <c r="A17" s="52"/>
      <c r="B17" s="491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3"/>
      <c r="Q17" s="52"/>
    </row>
    <row r="18" spans="1:17" ht="26.25" customHeight="1" thickBot="1">
      <c r="A18" s="52"/>
      <c r="B18" s="61" t="s">
        <v>11</v>
      </c>
      <c r="C18" s="510" t="s">
        <v>185</v>
      </c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2"/>
      <c r="Q18" s="52"/>
    </row>
    <row r="19" spans="1:17" ht="4.5" customHeight="1" thickBot="1">
      <c r="A19" s="5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2"/>
    </row>
    <row r="20" spans="1:17" ht="17.25" customHeight="1" thickBot="1">
      <c r="A20" s="52"/>
      <c r="B20" s="514" t="s">
        <v>26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6"/>
      <c r="Q20" s="52"/>
    </row>
    <row r="21" spans="1:17" ht="4.5" customHeight="1" thickBot="1">
      <c r="A21" s="52"/>
      <c r="B21" s="517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9"/>
      <c r="Q21" s="52"/>
    </row>
    <row r="22" spans="1:20" ht="40.5" customHeight="1" thickBot="1">
      <c r="A22" s="52"/>
      <c r="B22" s="61" t="s">
        <v>3</v>
      </c>
      <c r="C22" s="520" t="s">
        <v>293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2"/>
      <c r="Q22" s="153"/>
      <c r="R22" s="154"/>
      <c r="S22" s="155"/>
      <c r="T22" s="154"/>
    </row>
    <row r="23" spans="1:17" ht="4.5" customHeight="1" thickBot="1">
      <c r="A23" s="52"/>
      <c r="B23" s="491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52"/>
    </row>
    <row r="24" spans="1:17" ht="137.25" customHeight="1" thickBot="1">
      <c r="A24" s="52"/>
      <c r="B24" s="61" t="s">
        <v>12</v>
      </c>
      <c r="C24" s="495" t="s">
        <v>233</v>
      </c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7"/>
      <c r="Q24" s="156"/>
    </row>
    <row r="25" spans="1:17" ht="4.5" customHeight="1" thickBot="1">
      <c r="A25" s="52"/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2"/>
    </row>
    <row r="26" spans="1:17" ht="13.5" customHeight="1" thickBot="1">
      <c r="A26" s="52"/>
      <c r="B26" s="62" t="s">
        <v>2</v>
      </c>
      <c r="C26" s="594" t="s">
        <v>225</v>
      </c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6"/>
      <c r="Q26" s="52"/>
    </row>
    <row r="27" spans="1:17" ht="4.5" customHeight="1" thickBot="1">
      <c r="A27" s="52"/>
      <c r="B27" s="504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6"/>
      <c r="Q27" s="52"/>
    </row>
    <row r="28" spans="1:17" ht="12.75" customHeight="1" thickBot="1">
      <c r="A28" s="52"/>
      <c r="B28" s="62" t="s">
        <v>13</v>
      </c>
      <c r="C28" s="120" t="s">
        <v>14</v>
      </c>
      <c r="D28" s="507" t="s">
        <v>225</v>
      </c>
      <c r="E28" s="507"/>
      <c r="F28" s="507"/>
      <c r="G28" s="507"/>
      <c r="H28" s="508" t="s">
        <v>15</v>
      </c>
      <c r="I28" s="508"/>
      <c r="J28" s="508"/>
      <c r="K28" s="507" t="s">
        <v>223</v>
      </c>
      <c r="L28" s="507"/>
      <c r="M28" s="507"/>
      <c r="N28" s="509" t="s">
        <v>16</v>
      </c>
      <c r="O28" s="509"/>
      <c r="P28" s="158" t="s">
        <v>224</v>
      </c>
      <c r="Q28" s="52"/>
    </row>
    <row r="29" spans="1:17" ht="4.5" customHeight="1" thickBot="1">
      <c r="A29" s="52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0"/>
      <c r="Q29" s="52"/>
    </row>
    <row r="30" spans="1:17" ht="13.5" thickBot="1">
      <c r="A30" s="52"/>
      <c r="B30" s="85" t="s">
        <v>7</v>
      </c>
      <c r="C30" s="481" t="s">
        <v>178</v>
      </c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3"/>
      <c r="Q30" s="52"/>
    </row>
    <row r="31" spans="1:17" ht="4.5" customHeight="1" thickBot="1">
      <c r="A31" s="52"/>
      <c r="B31" s="491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3"/>
      <c r="Q31" s="52"/>
    </row>
    <row r="32" spans="1:17" ht="13.5" thickBot="1">
      <c r="A32" s="52"/>
      <c r="B32" s="85" t="s">
        <v>4</v>
      </c>
      <c r="C32" s="494" t="s">
        <v>71</v>
      </c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52"/>
    </row>
    <row r="33" spans="1:17" ht="4.5" customHeight="1" thickBot="1">
      <c r="A33" s="52"/>
      <c r="B33" s="491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3"/>
      <c r="Q33" s="52"/>
    </row>
    <row r="34" spans="1:17" ht="13.5" thickBot="1">
      <c r="A34" s="52"/>
      <c r="B34" s="85" t="s">
        <v>23</v>
      </c>
      <c r="C34" s="494" t="s">
        <v>71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3"/>
      <c r="Q34" s="52"/>
    </row>
    <row r="35" spans="1:17" ht="4.5" customHeight="1" thickBot="1">
      <c r="A35" s="52"/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80"/>
      <c r="Q35" s="52"/>
    </row>
    <row r="36" spans="1:17" ht="16.5" customHeight="1" thickBot="1">
      <c r="A36" s="52"/>
      <c r="B36" s="85" t="s">
        <v>64</v>
      </c>
      <c r="C36" s="481" t="s">
        <v>71</v>
      </c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3"/>
      <c r="Q36" s="52"/>
    </row>
    <row r="37" spans="1:17" ht="4.5" customHeight="1" thickBot="1">
      <c r="A37" s="5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52"/>
    </row>
    <row r="38" spans="1:17" ht="13.5" thickBot="1">
      <c r="A38" s="52"/>
      <c r="B38" s="484" t="s">
        <v>17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87"/>
      <c r="Q38" s="52"/>
    </row>
    <row r="39" spans="1:17" ht="12.75">
      <c r="A39" s="52"/>
      <c r="B39" s="89" t="s">
        <v>22</v>
      </c>
      <c r="C39" s="484" t="s">
        <v>18</v>
      </c>
      <c r="D39" s="485"/>
      <c r="E39" s="485"/>
      <c r="F39" s="485"/>
      <c r="G39" s="487"/>
      <c r="H39" s="484" t="s">
        <v>7</v>
      </c>
      <c r="I39" s="485"/>
      <c r="J39" s="485"/>
      <c r="K39" s="485"/>
      <c r="L39" s="487"/>
      <c r="M39" s="484" t="s">
        <v>19</v>
      </c>
      <c r="N39" s="485"/>
      <c r="O39" s="486"/>
      <c r="P39" s="487"/>
      <c r="Q39" s="52"/>
    </row>
    <row r="40" spans="1:17" ht="30" customHeight="1">
      <c r="A40" s="52"/>
      <c r="B40" s="63" t="s">
        <v>219</v>
      </c>
      <c r="C40" s="589" t="s">
        <v>221</v>
      </c>
      <c r="D40" s="590"/>
      <c r="E40" s="590"/>
      <c r="F40" s="590"/>
      <c r="G40" s="591"/>
      <c r="H40" s="592" t="s">
        <v>188</v>
      </c>
      <c r="I40" s="592"/>
      <c r="J40" s="592"/>
      <c r="K40" s="592"/>
      <c r="L40" s="592"/>
      <c r="M40" s="592" t="s">
        <v>314</v>
      </c>
      <c r="N40" s="592"/>
      <c r="O40" s="592"/>
      <c r="P40" s="593"/>
      <c r="Q40" s="52"/>
    </row>
    <row r="41" spans="1:17" ht="30" customHeight="1">
      <c r="A41" s="52"/>
      <c r="B41" s="64" t="s">
        <v>220</v>
      </c>
      <c r="C41" s="589" t="s">
        <v>221</v>
      </c>
      <c r="D41" s="590"/>
      <c r="E41" s="590"/>
      <c r="F41" s="590"/>
      <c r="G41" s="591"/>
      <c r="H41" s="592" t="s">
        <v>188</v>
      </c>
      <c r="I41" s="592"/>
      <c r="J41" s="592"/>
      <c r="K41" s="592"/>
      <c r="L41" s="592"/>
      <c r="M41" s="592" t="s">
        <v>314</v>
      </c>
      <c r="N41" s="592"/>
      <c r="O41" s="592"/>
      <c r="P41" s="593"/>
      <c r="Q41" s="52"/>
    </row>
    <row r="42" spans="1:17" ht="13.5" customHeight="1">
      <c r="A42" s="52"/>
      <c r="B42" s="90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2"/>
      <c r="Q42" s="52"/>
    </row>
    <row r="43" spans="1:17" ht="12.75" customHeight="1">
      <c r="A43" s="52"/>
      <c r="B43" s="90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52"/>
    </row>
    <row r="44" spans="1:17" ht="11.25" customHeight="1" thickBot="1">
      <c r="A44" s="52"/>
      <c r="B44" s="9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2"/>
      <c r="Q44" s="52"/>
    </row>
    <row r="45" spans="1:17" ht="4.5" customHeight="1" thickBot="1">
      <c r="A45" s="5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52"/>
    </row>
    <row r="46" spans="1:17" ht="13.5" customHeight="1" thickBot="1">
      <c r="A46" s="52"/>
      <c r="B46" s="453" t="s">
        <v>8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5"/>
      <c r="Q46" s="52"/>
    </row>
    <row r="47" spans="1:17" ht="4.5" customHeight="1" thickBot="1">
      <c r="A47" s="52"/>
      <c r="B47" s="9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94"/>
      <c r="Q47" s="52"/>
    </row>
    <row r="48" spans="1:17" ht="12.75">
      <c r="A48" s="52"/>
      <c r="B48" s="456" t="s">
        <v>20</v>
      </c>
      <c r="C48" s="65" t="s">
        <v>9</v>
      </c>
      <c r="D48" s="66" t="s">
        <v>149</v>
      </c>
      <c r="E48" s="66" t="s">
        <v>150</v>
      </c>
      <c r="F48" s="66" t="s">
        <v>151</v>
      </c>
      <c r="G48" s="66" t="s">
        <v>152</v>
      </c>
      <c r="H48" s="66" t="s">
        <v>153</v>
      </c>
      <c r="I48" s="66" t="s">
        <v>154</v>
      </c>
      <c r="J48" s="66" t="s">
        <v>155</v>
      </c>
      <c r="K48" s="66" t="s">
        <v>156</v>
      </c>
      <c r="L48" s="66" t="s">
        <v>157</v>
      </c>
      <c r="M48" s="66" t="s">
        <v>158</v>
      </c>
      <c r="N48" s="66" t="s">
        <v>159</v>
      </c>
      <c r="O48" s="66" t="s">
        <v>160</v>
      </c>
      <c r="P48" s="67" t="s">
        <v>10</v>
      </c>
      <c r="Q48" s="52"/>
    </row>
    <row r="49" spans="1:17" ht="13.5" thickBot="1">
      <c r="A49" s="52"/>
      <c r="B49" s="457"/>
      <c r="C49" s="68" t="s">
        <v>10</v>
      </c>
      <c r="D49" s="69"/>
      <c r="E49" s="69"/>
      <c r="F49" s="70">
        <f>+RegistroNivel!D10</f>
        <v>0.3</v>
      </c>
      <c r="G49" s="71"/>
      <c r="H49" s="71"/>
      <c r="I49" s="70" t="str">
        <f>+RegistroNivel!F10</f>
        <v>0</v>
      </c>
      <c r="J49" s="71"/>
      <c r="K49" s="71"/>
      <c r="L49" s="70" t="str">
        <f>+RegistroNivel!H10</f>
        <v>0</v>
      </c>
      <c r="M49" s="71"/>
      <c r="N49" s="71"/>
      <c r="O49" s="70" t="str">
        <f>+RegistroNivel!J10</f>
        <v>0</v>
      </c>
      <c r="P49" s="145">
        <f>+RegistroNivel!L10</f>
        <v>0.003</v>
      </c>
      <c r="Q49" s="52"/>
    </row>
    <row r="50" spans="1:17" ht="4.5" customHeight="1" thickBot="1">
      <c r="A50" s="52"/>
      <c r="B50" s="95">
        <v>0.9</v>
      </c>
      <c r="C50" s="72"/>
      <c r="D50" s="72"/>
      <c r="E50" s="72"/>
      <c r="F50" s="160" t="str">
        <f>+$C$26</f>
        <v>Mayor o Igual a 10%</v>
      </c>
      <c r="G50" s="161"/>
      <c r="H50" s="161"/>
      <c r="I50" s="160" t="str">
        <f>+$C$26</f>
        <v>Mayor o Igual a 10%</v>
      </c>
      <c r="J50" s="72"/>
      <c r="K50" s="72"/>
      <c r="L50" s="160" t="str">
        <f>+$C$26</f>
        <v>Mayor o Igual a 10%</v>
      </c>
      <c r="M50" s="72"/>
      <c r="N50" s="72"/>
      <c r="O50" s="160" t="str">
        <f>+$C$26</f>
        <v>Mayor o Igual a 10%</v>
      </c>
      <c r="P50" s="160" t="str">
        <f>+$C$26</f>
        <v>Mayor o Igual a 10%</v>
      </c>
      <c r="Q50" s="52"/>
    </row>
    <row r="51" spans="1:17" ht="22.5" customHeight="1" thickBot="1">
      <c r="A51" s="52"/>
      <c r="B51" s="458" t="s">
        <v>21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60"/>
      <c r="Q51" s="52"/>
    </row>
    <row r="52" spans="1:17" ht="12.75">
      <c r="A52" s="52"/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8"/>
      <c r="Q52" s="52"/>
    </row>
    <row r="53" spans="1:17" ht="12.75">
      <c r="A53" s="52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1"/>
      <c r="Q53" s="52"/>
    </row>
    <row r="54" spans="1:17" ht="12.75">
      <c r="A54" s="52"/>
      <c r="B54" s="429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1"/>
      <c r="Q54" s="52"/>
    </row>
    <row r="55" spans="1:17" ht="12.75">
      <c r="A55" s="52"/>
      <c r="B55" s="429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1"/>
      <c r="Q55" s="52"/>
    </row>
    <row r="56" spans="1:17" ht="12.75">
      <c r="A56" s="52"/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1"/>
      <c r="Q56" s="52"/>
    </row>
    <row r="57" spans="1:17" ht="12.75">
      <c r="A57" s="52"/>
      <c r="B57" s="429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1"/>
      <c r="Q57" s="52"/>
    </row>
    <row r="58" spans="1:17" ht="12.75">
      <c r="A58" s="52"/>
      <c r="B58" s="429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1"/>
      <c r="Q58" s="52"/>
    </row>
    <row r="59" spans="1:17" ht="12.75">
      <c r="A59" s="52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1"/>
      <c r="Q59" s="52"/>
    </row>
    <row r="60" spans="1:17" ht="12.75">
      <c r="A60" s="52"/>
      <c r="B60" s="429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1"/>
      <c r="Q60" s="52"/>
    </row>
    <row r="61" spans="1:17" ht="12.75">
      <c r="A61" s="52"/>
      <c r="B61" s="429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1"/>
      <c r="Q61" s="52"/>
    </row>
    <row r="62" spans="1:17" ht="12.75">
      <c r="A62" s="52"/>
      <c r="B62" s="429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1"/>
      <c r="Q62" s="52"/>
    </row>
    <row r="63" spans="1:17" ht="12.75">
      <c r="A63" s="52"/>
      <c r="B63" s="429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52"/>
    </row>
    <row r="64" spans="1:17" ht="12.75">
      <c r="A64" s="52"/>
      <c r="B64" s="429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1"/>
      <c r="Q64" s="52"/>
    </row>
    <row r="65" spans="1:17" ht="12.75">
      <c r="A65" s="52"/>
      <c r="B65" s="429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1"/>
      <c r="Q65" s="52"/>
    </row>
    <row r="66" spans="1:17" ht="12.75">
      <c r="A66" s="52"/>
      <c r="B66" s="429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1"/>
      <c r="Q66" s="52"/>
    </row>
    <row r="67" spans="1:17" ht="13.5" thickBot="1">
      <c r="A67" s="52"/>
      <c r="B67" s="432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4"/>
      <c r="Q67" s="52"/>
    </row>
    <row r="68" spans="1:19" s="53" customFormat="1" ht="4.5" customHeight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S68" s="98"/>
    </row>
    <row r="69" spans="1:17" ht="15" customHeight="1">
      <c r="A69" s="52"/>
      <c r="B69" s="436" t="s">
        <v>5</v>
      </c>
      <c r="C69" s="439" t="s">
        <v>191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1"/>
      <c r="Q69" s="52"/>
    </row>
    <row r="70" spans="1:17" ht="71.25" customHeight="1" thickBot="1">
      <c r="A70" s="52"/>
      <c r="B70" s="437"/>
      <c r="C70" s="600" t="s">
        <v>325</v>
      </c>
      <c r="D70" s="601"/>
      <c r="E70" s="601"/>
      <c r="F70" s="601"/>
      <c r="G70" s="601"/>
      <c r="H70" s="601"/>
      <c r="I70" s="601"/>
      <c r="J70" s="601"/>
      <c r="K70" s="601"/>
      <c r="L70" s="601"/>
      <c r="M70" s="601"/>
      <c r="N70" s="601"/>
      <c r="O70" s="601"/>
      <c r="P70" s="602"/>
      <c r="Q70" s="52"/>
    </row>
    <row r="71" spans="1:17" ht="15" customHeight="1">
      <c r="A71" s="52"/>
      <c r="B71" s="437"/>
      <c r="C71" s="439" t="s">
        <v>192</v>
      </c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1"/>
      <c r="Q71" s="52"/>
    </row>
    <row r="72" spans="1:17" ht="76.5" customHeight="1" thickBot="1">
      <c r="A72" s="52"/>
      <c r="B72" s="437"/>
      <c r="C72" s="600"/>
      <c r="D72" s="601"/>
      <c r="E72" s="601"/>
      <c r="F72" s="601"/>
      <c r="G72" s="601"/>
      <c r="H72" s="601"/>
      <c r="I72" s="601"/>
      <c r="J72" s="601"/>
      <c r="K72" s="601"/>
      <c r="L72" s="601"/>
      <c r="M72" s="601"/>
      <c r="N72" s="601"/>
      <c r="O72" s="601"/>
      <c r="P72" s="602"/>
      <c r="Q72" s="52"/>
    </row>
    <row r="73" spans="1:17" ht="15" customHeight="1">
      <c r="A73" s="52"/>
      <c r="B73" s="437"/>
      <c r="C73" s="439" t="s">
        <v>193</v>
      </c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1"/>
      <c r="Q73" s="52"/>
    </row>
    <row r="74" spans="1:17" ht="146.25" customHeight="1" thickBot="1">
      <c r="A74" s="52"/>
      <c r="B74" s="437"/>
      <c r="C74" s="597"/>
      <c r="D74" s="598"/>
      <c r="E74" s="598"/>
      <c r="F74" s="598"/>
      <c r="G74" s="598"/>
      <c r="H74" s="598"/>
      <c r="I74" s="598"/>
      <c r="J74" s="598"/>
      <c r="K74" s="598"/>
      <c r="L74" s="598"/>
      <c r="M74" s="598"/>
      <c r="N74" s="598"/>
      <c r="O74" s="598"/>
      <c r="P74" s="599"/>
      <c r="Q74" s="52"/>
    </row>
    <row r="75" spans="1:17" ht="15" customHeight="1">
      <c r="A75" s="52"/>
      <c r="B75" s="437"/>
      <c r="C75" s="439" t="s">
        <v>194</v>
      </c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1"/>
      <c r="Q75" s="52"/>
    </row>
    <row r="76" spans="1:17" ht="94.5" customHeight="1" thickBot="1">
      <c r="A76" s="52"/>
      <c r="B76" s="438"/>
      <c r="C76" s="597"/>
      <c r="D76" s="598"/>
      <c r="E76" s="598"/>
      <c r="F76" s="598"/>
      <c r="G76" s="598"/>
      <c r="H76" s="598"/>
      <c r="I76" s="598"/>
      <c r="J76" s="598"/>
      <c r="K76" s="598"/>
      <c r="L76" s="598"/>
      <c r="M76" s="598"/>
      <c r="N76" s="598"/>
      <c r="O76" s="598"/>
      <c r="P76" s="599"/>
      <c r="Q76" s="52"/>
    </row>
    <row r="77" spans="1:17" ht="30.75" customHeight="1" thickBot="1">
      <c r="A77" s="52"/>
      <c r="B77" s="54" t="s">
        <v>63</v>
      </c>
      <c r="C77" s="421" t="s">
        <v>189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3"/>
      <c r="Q77" s="52"/>
    </row>
    <row r="78" spans="1:17" ht="27.75" customHeight="1" thickBot="1">
      <c r="A78" s="52"/>
      <c r="B78" s="54" t="s">
        <v>84</v>
      </c>
      <c r="C78" s="424" t="s">
        <v>85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5"/>
      <c r="Q78" s="52"/>
    </row>
    <row r="81" ht="12.75">
      <c r="C81" s="55"/>
    </row>
    <row r="82" ht="12.75" hidden="1">
      <c r="C82" s="50">
        <v>2018</v>
      </c>
    </row>
    <row r="83" ht="12.75" hidden="1">
      <c r="C83" s="50">
        <v>2019</v>
      </c>
    </row>
    <row r="89" s="51" customFormat="1" ht="12.75">
      <c r="S89" s="96"/>
    </row>
    <row r="90" s="51" customFormat="1" ht="12.75">
      <c r="S90" s="96"/>
    </row>
    <row r="91" s="51" customFormat="1" ht="12.75">
      <c r="S91" s="96"/>
    </row>
    <row r="92" s="51" customFormat="1" ht="12.75">
      <c r="S92" s="96"/>
    </row>
    <row r="93" s="51" customFormat="1" ht="12.75">
      <c r="S93" s="96"/>
    </row>
    <row r="94" s="51" customFormat="1" ht="12.75">
      <c r="S94" s="96"/>
    </row>
    <row r="95" spans="4:19" s="51" customFormat="1" ht="12.75">
      <c r="D95" s="117"/>
      <c r="E95" s="117"/>
      <c r="F95" s="117"/>
      <c r="G95" s="117"/>
      <c r="H95" s="117"/>
      <c r="I95" s="117"/>
      <c r="S95" s="96"/>
    </row>
    <row r="96" spans="4:19" s="51" customFormat="1" ht="12.75">
      <c r="D96" s="117"/>
      <c r="E96" s="117"/>
      <c r="F96" s="117"/>
      <c r="G96" s="117"/>
      <c r="H96" s="117"/>
      <c r="I96" s="117"/>
      <c r="S96" s="96"/>
    </row>
    <row r="97" spans="2:19" s="51" customFormat="1" ht="12.75">
      <c r="B97" s="117"/>
      <c r="C97" s="117"/>
      <c r="D97" s="117"/>
      <c r="E97" s="117"/>
      <c r="F97" s="117"/>
      <c r="G97" s="117"/>
      <c r="H97" s="117"/>
      <c r="I97" s="117"/>
      <c r="S97" s="96"/>
    </row>
    <row r="98" s="51" customFormat="1" ht="12.75">
      <c r="S98" s="96"/>
    </row>
    <row r="99" s="51" customFormat="1" ht="12.75">
      <c r="S99" s="96"/>
    </row>
    <row r="100" s="51" customFormat="1" ht="12.75">
      <c r="S100" s="96"/>
    </row>
    <row r="101" s="51" customFormat="1" ht="12.75">
      <c r="S101" s="96"/>
    </row>
    <row r="102" s="51" customFormat="1" ht="12.75">
      <c r="S102" s="96"/>
    </row>
    <row r="103" spans="17:19" s="51" customFormat="1" ht="12.75">
      <c r="Q103" s="56" t="s">
        <v>69</v>
      </c>
      <c r="S103" s="96"/>
    </row>
    <row r="104" spans="2:19" s="51" customFormat="1" ht="12.75">
      <c r="B104" s="56"/>
      <c r="C104" s="56"/>
      <c r="Q104" s="56" t="s">
        <v>70</v>
      </c>
      <c r="S104" s="96"/>
    </row>
    <row r="105" spans="2:19" s="51" customFormat="1" ht="12.75">
      <c r="B105" s="56"/>
      <c r="C105" s="56"/>
      <c r="Q105" s="56" t="s">
        <v>72</v>
      </c>
      <c r="S105" s="96"/>
    </row>
    <row r="106" spans="2:19" s="51" customFormat="1" ht="12.75">
      <c r="B106" s="56"/>
      <c r="C106" s="56"/>
      <c r="Q106" s="56" t="s">
        <v>71</v>
      </c>
      <c r="S106" s="96"/>
    </row>
    <row r="107" spans="3:19" s="51" customFormat="1" ht="12.75">
      <c r="C107" s="56"/>
      <c r="M107" s="56"/>
      <c r="Q107" s="56" t="s">
        <v>73</v>
      </c>
      <c r="S107" s="96"/>
    </row>
    <row r="108" spans="3:19" s="51" customFormat="1" ht="12.75">
      <c r="C108" s="56"/>
      <c r="N108" s="51" t="s">
        <v>67</v>
      </c>
      <c r="Q108" s="56" t="s">
        <v>74</v>
      </c>
      <c r="S108" s="96"/>
    </row>
    <row r="109" spans="3:19" s="51" customFormat="1" ht="12.75">
      <c r="C109" s="56"/>
      <c r="S109" s="96"/>
    </row>
    <row r="110" spans="3:19" s="51" customFormat="1" ht="12.75">
      <c r="C110" s="56"/>
      <c r="S110" s="96"/>
    </row>
    <row r="111" s="51" customFormat="1" ht="12.75">
      <c r="S111" s="96"/>
    </row>
    <row r="112" s="51" customFormat="1" ht="12.75">
      <c r="S112" s="96"/>
    </row>
    <row r="113" spans="17:19" s="51" customFormat="1" ht="12.75">
      <c r="Q113" s="56">
        <v>2015</v>
      </c>
      <c r="S113" s="96"/>
    </row>
    <row r="114" spans="17:19" s="51" customFormat="1" ht="12.75" customHeight="1">
      <c r="Q114" s="56">
        <v>2016</v>
      </c>
      <c r="S114" s="96"/>
    </row>
    <row r="115" spans="17:19" s="51" customFormat="1" ht="12.75">
      <c r="Q115" s="56">
        <v>2017</v>
      </c>
      <c r="S115" s="96"/>
    </row>
    <row r="116" spans="17:19" s="51" customFormat="1" ht="12.75">
      <c r="Q116" s="56">
        <v>2018</v>
      </c>
      <c r="S116" s="96"/>
    </row>
    <row r="117" s="51" customFormat="1" ht="12.75">
      <c r="S117" s="96"/>
    </row>
    <row r="118" s="51" customFormat="1" ht="12.75">
      <c r="S118" s="96"/>
    </row>
    <row r="119" spans="2:19" s="51" customFormat="1" ht="12.75">
      <c r="B119" s="58"/>
      <c r="S119" s="96"/>
    </row>
    <row r="120" spans="2:19" s="51" customFormat="1" ht="12.75">
      <c r="B120" s="58"/>
      <c r="S120" s="96"/>
    </row>
    <row r="121" spans="2:19" s="51" customFormat="1" ht="12.75">
      <c r="B121" s="58"/>
      <c r="S121" s="96"/>
    </row>
    <row r="122" spans="2:19" s="51" customFormat="1" ht="12.75">
      <c r="B122" s="58"/>
      <c r="S122" s="96"/>
    </row>
    <row r="123" spans="2:19" s="51" customFormat="1" ht="12.75">
      <c r="B123" s="58"/>
      <c r="S123" s="96"/>
    </row>
    <row r="124" spans="2:19" s="51" customFormat="1" ht="12.75">
      <c r="B124" s="58"/>
      <c r="S124" s="96"/>
    </row>
    <row r="125" spans="2:19" s="51" customFormat="1" ht="12.75">
      <c r="B125" s="58"/>
      <c r="S125" s="96"/>
    </row>
    <row r="126" spans="2:19" s="51" customFormat="1" ht="12.75">
      <c r="B126" s="59"/>
      <c r="S126" s="96"/>
    </row>
    <row r="127" spans="2:19" s="51" customFormat="1" ht="12.75">
      <c r="B127" s="59"/>
      <c r="S127" s="96"/>
    </row>
    <row r="128" s="51" customFormat="1" ht="12.75">
      <c r="S128" s="96"/>
    </row>
    <row r="129" spans="2:19" s="51" customFormat="1" ht="38.25">
      <c r="B129" s="60" t="s">
        <v>75</v>
      </c>
      <c r="S129" s="96"/>
    </row>
    <row r="130" spans="2:19" s="51" customFormat="1" ht="38.25">
      <c r="B130" s="60" t="s">
        <v>181</v>
      </c>
      <c r="S130" s="96"/>
    </row>
    <row r="131" spans="2:19" s="51" customFormat="1" ht="25.5">
      <c r="B131" s="60" t="s">
        <v>187</v>
      </c>
      <c r="S131" s="96"/>
    </row>
    <row r="132" spans="2:19" s="51" customFormat="1" ht="63.75">
      <c r="B132" s="60" t="s">
        <v>182</v>
      </c>
      <c r="S132" s="96"/>
    </row>
    <row r="133" spans="2:19" s="51" customFormat="1" ht="38.25">
      <c r="B133" s="60" t="s">
        <v>186</v>
      </c>
      <c r="S133" s="96"/>
    </row>
    <row r="134" spans="2:19" s="51" customFormat="1" ht="25.5">
      <c r="B134" s="60" t="s">
        <v>185</v>
      </c>
      <c r="S134" s="96"/>
    </row>
    <row r="135" spans="2:19" s="51" customFormat="1" ht="25.5">
      <c r="B135" s="60" t="s">
        <v>175</v>
      </c>
      <c r="S135" s="96"/>
    </row>
    <row r="136" spans="2:19" s="51" customFormat="1" ht="12.75">
      <c r="B136" s="60" t="s">
        <v>114</v>
      </c>
      <c r="S136" s="96"/>
    </row>
    <row r="137" spans="2:19" s="51" customFormat="1" ht="12.75">
      <c r="B137" s="58"/>
      <c r="S137" s="96"/>
    </row>
    <row r="138" spans="2:20" s="52" customFormat="1" ht="12.75">
      <c r="B138" s="58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6"/>
      <c r="T138" s="51"/>
    </row>
    <row r="139" spans="2:20" s="52" customFormat="1" ht="12.75">
      <c r="B139" s="51" t="s">
        <v>29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96"/>
      <c r="T139" s="51"/>
    </row>
    <row r="140" spans="2:20" s="52" customFormat="1" ht="12.75">
      <c r="B140" s="57" t="s">
        <v>55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96"/>
      <c r="T140" s="51"/>
    </row>
    <row r="141" spans="2:20" s="52" customFormat="1" ht="12.75">
      <c r="B141" s="57" t="s">
        <v>166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96"/>
      <c r="T141" s="51"/>
    </row>
    <row r="142" spans="2:20" s="52" customFormat="1" ht="12.75">
      <c r="B142" s="57" t="s">
        <v>39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96"/>
      <c r="T142" s="51"/>
    </row>
    <row r="143" spans="2:20" s="52" customFormat="1" ht="12.75">
      <c r="B143" s="57" t="s">
        <v>172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96"/>
      <c r="T143" s="51"/>
    </row>
    <row r="144" spans="2:20" s="52" customFormat="1" ht="12.75">
      <c r="B144" s="57" t="s">
        <v>112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96"/>
      <c r="T144" s="51"/>
    </row>
    <row r="145" spans="2:20" s="52" customFormat="1" ht="12.75">
      <c r="B145" s="57" t="s">
        <v>174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96"/>
      <c r="T145" s="51"/>
    </row>
    <row r="146" spans="2:20" s="52" customFormat="1" ht="12.75">
      <c r="B146" s="57" t="s">
        <v>53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96"/>
      <c r="T146" s="51"/>
    </row>
    <row r="147" spans="2:20" s="52" customFormat="1" ht="12.75">
      <c r="B147" s="57" t="s">
        <v>163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6"/>
      <c r="T147" s="51"/>
    </row>
    <row r="148" spans="2:20" s="52" customFormat="1" ht="12.75">
      <c r="B148" s="57" t="s">
        <v>167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96"/>
      <c r="T148" s="51"/>
    </row>
    <row r="149" spans="2:20" ht="12.75">
      <c r="B149" s="118" t="s">
        <v>183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T149" s="51"/>
    </row>
    <row r="150" spans="2:20" ht="12.75">
      <c r="B150" s="57" t="s">
        <v>165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T150" s="51"/>
    </row>
    <row r="151" spans="2:20" ht="12.75">
      <c r="B151" s="57" t="s">
        <v>170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T151" s="51"/>
    </row>
    <row r="152" spans="2:20" ht="12.75">
      <c r="B152" s="57" t="s">
        <v>173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T152" s="51"/>
    </row>
    <row r="153" spans="2:20" ht="12.75">
      <c r="B153" s="57" t="s">
        <v>171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T153" s="51"/>
    </row>
    <row r="154" spans="2:20" ht="12.75">
      <c r="B154" s="57" t="s">
        <v>168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T154" s="51"/>
    </row>
    <row r="155" spans="2:20" ht="12.75">
      <c r="B155" s="57" t="s">
        <v>161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T155" s="51"/>
    </row>
    <row r="156" spans="2:20" ht="12.75">
      <c r="B156" s="57" t="s">
        <v>169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T156" s="51"/>
    </row>
    <row r="157" spans="2:20" ht="12.75">
      <c r="B157" s="57" t="s">
        <v>162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T157" s="51"/>
    </row>
    <row r="158" spans="2:20" ht="12.75">
      <c r="B158" s="57" t="s">
        <v>164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T158" s="51"/>
    </row>
    <row r="159" spans="2:20" ht="12.75">
      <c r="B159" s="57" t="s">
        <v>46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T159" s="51"/>
    </row>
    <row r="160" spans="2:20" ht="12.75">
      <c r="B160" s="57" t="s">
        <v>54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T160" s="51"/>
    </row>
    <row r="161" spans="2:20" ht="12.75">
      <c r="B161" s="57" t="s">
        <v>45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T161" s="51"/>
    </row>
    <row r="162" spans="2:20" ht="12.75">
      <c r="B162" s="57" t="s">
        <v>47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T162" s="51"/>
    </row>
    <row r="163" spans="2:20" ht="12.75">
      <c r="B163" s="57" t="s">
        <v>113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T163" s="51"/>
    </row>
    <row r="164" spans="2:20" ht="12.75">
      <c r="B164" s="57" t="s">
        <v>111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T164" s="51"/>
    </row>
    <row r="165" spans="2:20" ht="12.75">
      <c r="B165" s="57" t="s">
        <v>40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T165" s="51"/>
    </row>
    <row r="166" spans="2:20" ht="12.75">
      <c r="B166" s="57" t="s">
        <v>110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T166" s="51"/>
    </row>
    <row r="167" spans="2:20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T167" s="51"/>
    </row>
    <row r="168" spans="2:20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T168" s="51"/>
    </row>
    <row r="169" spans="2:20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T169" s="51"/>
    </row>
    <row r="170" spans="2:20" ht="12.75">
      <c r="B170" s="51" t="s">
        <v>184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T170" s="51"/>
    </row>
    <row r="171" spans="2:20" ht="12.75">
      <c r="B171" s="56" t="s">
        <v>66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T171" s="51"/>
    </row>
    <row r="172" spans="2:20" ht="12.75">
      <c r="B172" s="56" t="s">
        <v>85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T172" s="51"/>
    </row>
    <row r="173" spans="2:20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T173" s="51"/>
    </row>
    <row r="174" spans="2:20" ht="12.75">
      <c r="B174" s="58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T174" s="51"/>
    </row>
    <row r="175" spans="2:20" ht="12.75">
      <c r="B175" s="58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T175" s="51"/>
    </row>
    <row r="176" spans="2:20" ht="12.75">
      <c r="B176" s="58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T176" s="51"/>
    </row>
    <row r="177" spans="2:20" ht="12.75">
      <c r="B177" s="58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T177" s="51"/>
    </row>
    <row r="178" spans="2:20" ht="12.75">
      <c r="B178" s="58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T178" s="51"/>
    </row>
    <row r="179" spans="2:20" ht="12.75">
      <c r="B179" s="58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T179" s="51"/>
    </row>
    <row r="180" spans="2:20" ht="12.75">
      <c r="B180" s="58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T180" s="51"/>
    </row>
  </sheetData>
  <sheetProtection formatCells="0" formatColumns="0" formatRows="0" insertRows="0"/>
  <mergeCells count="78">
    <mergeCell ref="C75:P75"/>
    <mergeCell ref="C76:P76"/>
    <mergeCell ref="B69:B76"/>
    <mergeCell ref="C69:P69"/>
    <mergeCell ref="C70:P70"/>
    <mergeCell ref="C71:P71"/>
    <mergeCell ref="C72:P72"/>
    <mergeCell ref="C73:P73"/>
    <mergeCell ref="C74:P74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J10:M10"/>
    <mergeCell ref="N10:P10"/>
    <mergeCell ref="C10:I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77:P77"/>
    <mergeCell ref="C78:P78"/>
    <mergeCell ref="H44:L44"/>
    <mergeCell ref="M44:P44"/>
    <mergeCell ref="B46:P46"/>
    <mergeCell ref="B48:B49"/>
    <mergeCell ref="B51:P51"/>
    <mergeCell ref="B52:P67"/>
    <mergeCell ref="A68:Q68"/>
    <mergeCell ref="C44:G44"/>
  </mergeCells>
  <conditionalFormatting sqref="F49">
    <cfRule type="cellIs" priority="21" dxfId="1" operator="equal" stopIfTrue="1">
      <formula>"0"</formula>
    </cfRule>
    <cfRule type="cellIs" priority="22" dxfId="1" operator="lessThanOrEqual" stopIfTrue="1">
      <formula>$S$5</formula>
    </cfRule>
    <cfRule type="cellIs" priority="23" dxfId="0" operator="greaterThanOrEqual" stopIfTrue="1">
      <formula>$S$2</formula>
    </cfRule>
    <cfRule type="cellIs" priority="24" dxfId="3" operator="between" stopIfTrue="1">
      <formula>$S$4</formula>
      <formula>$S$3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3" operator="between" stopIfTrue="1">
      <formula>$S$4</formula>
      <formula>$S$3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3" operator="between" stopIfTrue="1">
      <formula>$S$4</formula>
      <formula>$S$3</formula>
    </cfRule>
  </conditionalFormatting>
  <conditionalFormatting sqref="P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3" operator="between" stopIfTrue="1">
      <formula>$S$4</formula>
      <formula>$S$3</formula>
    </cfRule>
  </conditionalFormatting>
  <conditionalFormatting sqref="O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3" operator="between" stopIfTrue="1">
      <formula>$S$4</formula>
      <formula>$S$3</formula>
    </cfRule>
  </conditionalFormatting>
  <dataValidations count="6">
    <dataValidation type="list" allowBlank="1" showInputMessage="1" showErrorMessage="1" sqref="C18:P18">
      <formula1>$B$129:$B$136</formula1>
    </dataValidation>
    <dataValidation type="list" allowBlank="1" showInputMessage="1" showErrorMessage="1" sqref="C32:P32 C36:P36 C34:P34">
      <formula1>$Q$103:$Q$108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$B$140:$B$166</formula1>
    </dataValidation>
    <dataValidation type="list" allowBlank="1" showInputMessage="1" showErrorMessage="1" sqref="C78:P78">
      <formula1>$B$171:$B$172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Proceso Gestión del Talento Humano 2022</dc:title>
  <dc:subject/>
  <dc:creator>hoslanders</dc:creator>
  <cp:keywords/>
  <dc:description/>
  <cp:lastModifiedBy>Johan Steven Hortua Arévalo</cp:lastModifiedBy>
  <cp:lastPrinted>2014-10-10T12:56:08Z</cp:lastPrinted>
  <dcterms:created xsi:type="dcterms:W3CDTF">2012-02-20T19:54:14Z</dcterms:created>
  <dcterms:modified xsi:type="dcterms:W3CDTF">2022-06-09T19:49:21Z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0x010100DAE502E0AF30B84A96E60AFD0F2E04C4</vt:lpwstr>
  </property>
  <property fmtid="{D5CDD505-2E9C-101B-9397-08002B2CF9AE}" pid="4" name="Comentarios">
    <vt:lpwstr>Indicadores vigencia 2022</vt:lpwstr>
  </property>
  <property fmtid="{D5CDD505-2E9C-101B-9397-08002B2CF9AE}" pid="5" name="Fase">
    <vt:lpwstr>a. Ficha Téncnica</vt:lpwstr>
  </property>
  <property fmtid="{D5CDD505-2E9C-101B-9397-08002B2CF9AE}" pid="6" name="Fecha_Actualizacion">
    <vt:lpwstr>2022-01-31T00:00:00Z</vt:lpwstr>
  </property>
  <property fmtid="{D5CDD505-2E9C-101B-9397-08002B2CF9AE}" pid="7" name="Descripción Documento">
    <vt:lpwstr/>
  </property>
  <property fmtid="{D5CDD505-2E9C-101B-9397-08002B2CF9AE}" pid="8" name="Fecha">
    <vt:lpwstr>2022-01-31T00:00:00Z</vt:lpwstr>
  </property>
  <property fmtid="{D5CDD505-2E9C-101B-9397-08002B2CF9AE}" pid="9" name="Grupos_de_Proceso">
    <vt:lpwstr>Procesos de Apoyo</vt:lpwstr>
  </property>
  <property fmtid="{D5CDD505-2E9C-101B-9397-08002B2CF9AE}" pid="10" name="Dependencia_Nivel_Superior">
    <vt:lpwstr>Secretaría General</vt:lpwstr>
  </property>
  <property fmtid="{D5CDD505-2E9C-101B-9397-08002B2CF9AE}" pid="11" name="Procesos_SGI">
    <vt:lpwstr>Procesos de Apoyo - Gestión del Talento Humano</vt:lpwstr>
  </property>
  <property fmtid="{D5CDD505-2E9C-101B-9397-08002B2CF9AE}" pid="12" name="Tipo Documental">
    <vt:lpwstr>Indicadores</vt:lpwstr>
  </property>
  <property fmtid="{D5CDD505-2E9C-101B-9397-08002B2CF9AE}" pid="13" name="Ano Documento">
    <vt:lpwstr>2022</vt:lpwstr>
  </property>
  <property fmtid="{D5CDD505-2E9C-101B-9397-08002B2CF9AE}" pid="14" name="eDOCS AutoSave">
    <vt:lpwstr/>
  </property>
  <property fmtid="{D5CDD505-2E9C-101B-9397-08002B2CF9AE}" pid="15" name="_dlc_DocId">
    <vt:lpwstr>SSDOCID-1675502055-165</vt:lpwstr>
  </property>
  <property fmtid="{D5CDD505-2E9C-101B-9397-08002B2CF9AE}" pid="16" name="_dlc_DocIdItemGuid">
    <vt:lpwstr>ccb78c0f-af1f-4040-bbb0-27ad0dd6001c</vt:lpwstr>
  </property>
  <property fmtid="{D5CDD505-2E9C-101B-9397-08002B2CF9AE}" pid="17" name="_dlc_DocIdUrl">
    <vt:lpwstr>https://www.supersociedades.gov.co/nuestra_entidad/Planeacion/_layouts/15/DocIdRedir.aspx?ID=SSDOCID-1675502055-165, SSDOCID-1675502055-165</vt:lpwstr>
  </property>
  <property fmtid="{D5CDD505-2E9C-101B-9397-08002B2CF9AE}" pid="18" name="_Version">
    <vt:lpwstr>1</vt:lpwstr>
  </property>
  <property fmtid="{D5CDD505-2E9C-101B-9397-08002B2CF9AE}" pid="19" name="SeoMetaDescription">
    <vt:lpwstr/>
  </property>
</Properties>
</file>