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arodriguez\Documents\CONCERTACIÓN OBJETIVOS\Concertación Compromisos I Semestre 2021\"/>
    </mc:Choice>
  </mc:AlternateContent>
  <bookViews>
    <workbookView xWindow="0" yWindow="0" windowWidth="15600" windowHeight="7620" tabRatio="712" firstSheet="2" activeTab="2"/>
  </bookViews>
  <sheets>
    <sheet name="Concertacion " sheetId="1" state="hidden" r:id="rId1"/>
    <sheet name="MANUAL" sheetId="22" state="hidden"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externalReferences>
    <externalReference r:id="rId12"/>
  </externalReferences>
  <definedNames>
    <definedName name="_xlnm.Print_Area" localSheetId="2">'ANEXO 1'!$B$1:$R$42</definedName>
    <definedName name="_xlnm.Print_Area" localSheetId="8">'ANEXO 2'!$B$1:$J$76</definedName>
    <definedName name="_xlnm.Print_Area" localSheetId="9">'ANEXO 3'!$B$1:$H$36</definedName>
    <definedName name="_xlnm.Print_Area" localSheetId="7">'Componente de Gestion Adicional'!$A$1:$O$20</definedName>
    <definedName name="_xlnm.Print_Area" localSheetId="1">MANUAL!$A$1:$U$47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4" i="16" l="1"/>
  <c r="D3" i="16"/>
  <c r="D2" i="16"/>
  <c r="D1" i="16"/>
  <c r="D4" i="17"/>
  <c r="D3" i="17"/>
  <c r="D2" i="17"/>
  <c r="D1" i="17"/>
  <c r="G70" i="17" l="1"/>
  <c r="G65" i="17"/>
  <c r="G57" i="17"/>
  <c r="G52" i="17"/>
  <c r="G45" i="17"/>
  <c r="G39" i="17"/>
  <c r="G34" i="17"/>
  <c r="G28" i="17"/>
  <c r="F70" i="17"/>
  <c r="F65" i="17"/>
  <c r="F57" i="17"/>
  <c r="F52" i="17"/>
  <c r="F45" i="17"/>
  <c r="E39" i="17"/>
  <c r="F39" i="17"/>
  <c r="F34" i="17"/>
  <c r="F28" i="17"/>
  <c r="E70" i="17"/>
  <c r="E65" i="17"/>
  <c r="E57" i="17"/>
  <c r="I53" i="17" s="1"/>
  <c r="E52" i="17"/>
  <c r="E45" i="17"/>
  <c r="E34" i="17"/>
  <c r="E28" i="17"/>
  <c r="G22" i="17"/>
  <c r="F22" i="17"/>
  <c r="E22" i="17"/>
  <c r="I29" i="17" l="1"/>
  <c r="I46" i="17"/>
  <c r="I40" i="17"/>
  <c r="I35" i="17"/>
  <c r="I23" i="17"/>
  <c r="F71" i="17"/>
  <c r="G71" i="17"/>
  <c r="I18" i="17"/>
  <c r="I58" i="17"/>
  <c r="E71" i="17"/>
  <c r="I66" i="17"/>
  <c r="O10" i="12"/>
  <c r="O15" i="12"/>
  <c r="O20" i="12"/>
  <c r="O25" i="12"/>
  <c r="O30" i="12"/>
  <c r="P15" i="12" l="1"/>
  <c r="P20" i="12"/>
  <c r="P25" i="12"/>
  <c r="P30" i="12"/>
  <c r="H35" i="12"/>
  <c r="P10" i="12"/>
  <c r="E21" i="16"/>
  <c r="I16" i="9"/>
  <c r="H13" i="9"/>
  <c r="K13" i="9"/>
  <c r="K10" i="9"/>
  <c r="H10" i="9"/>
  <c r="L10" i="9" s="1"/>
  <c r="H7" i="9"/>
  <c r="L7" i="9" s="1"/>
  <c r="M13" i="9"/>
  <c r="M7" i="9"/>
  <c r="M10" i="9"/>
  <c r="J16" i="9"/>
  <c r="B16" i="9"/>
  <c r="H27" i="5"/>
  <c r="M24" i="7"/>
  <c r="M21" i="7"/>
  <c r="M18" i="7"/>
  <c r="M27" i="7" s="1"/>
  <c r="K24" i="7"/>
  <c r="K21" i="7"/>
  <c r="M24" i="6"/>
  <c r="J24" i="6"/>
  <c r="J24" i="7" s="1"/>
  <c r="J21" i="6"/>
  <c r="J21" i="7"/>
  <c r="J18" i="6"/>
  <c r="J18" i="7" s="1"/>
  <c r="M18" i="6"/>
  <c r="I18" i="5"/>
  <c r="I18" i="6"/>
  <c r="H18" i="6"/>
  <c r="L18" i="6" s="1"/>
  <c r="M24" i="5"/>
  <c r="M21" i="5"/>
  <c r="M18" i="5"/>
  <c r="M27" i="5" s="1"/>
  <c r="I24" i="5"/>
  <c r="I24" i="7" s="1"/>
  <c r="H24" i="7"/>
  <c r="I21" i="5"/>
  <c r="I21" i="7" s="1"/>
  <c r="K27" i="7"/>
  <c r="H21" i="6"/>
  <c r="B27" i="7"/>
  <c r="H21" i="7"/>
  <c r="H18" i="7"/>
  <c r="D7" i="7"/>
  <c r="D6" i="7"/>
  <c r="D5" i="7"/>
  <c r="D4" i="7"/>
  <c r="B27" i="6"/>
  <c r="H24" i="6"/>
  <c r="D7" i="6"/>
  <c r="D6" i="6"/>
  <c r="D5" i="6"/>
  <c r="D4" i="6"/>
  <c r="B27" i="5"/>
  <c r="L24" i="5"/>
  <c r="D7" i="5"/>
  <c r="D6" i="5"/>
  <c r="D5" i="5"/>
  <c r="D4" i="5"/>
  <c r="B26" i="1"/>
  <c r="I18" i="7"/>
  <c r="H16" i="9"/>
  <c r="H27" i="7"/>
  <c r="L18" i="5"/>
  <c r="L13" i="9" l="1"/>
  <c r="L16" i="9" s="1"/>
  <c r="H27" i="6"/>
  <c r="I27" i="7"/>
  <c r="I24" i="6"/>
  <c r="M16" i="9"/>
  <c r="L24" i="6"/>
  <c r="K16" i="9"/>
  <c r="L24" i="7"/>
  <c r="J27" i="7"/>
  <c r="L18" i="7"/>
  <c r="L21" i="7"/>
  <c r="I21" i="6"/>
  <c r="J27" i="6"/>
  <c r="I27" i="5"/>
  <c r="L21" i="5"/>
  <c r="L27" i="5" s="1"/>
  <c r="I73" i="17"/>
  <c r="D16" i="16" s="1"/>
  <c r="E16" i="16" s="1"/>
  <c r="P35" i="12"/>
  <c r="D14" i="16" s="1"/>
  <c r="E14" i="16" s="1"/>
  <c r="L27" i="7" l="1"/>
  <c r="L21" i="6"/>
  <c r="I27" i="6"/>
  <c r="J73" i="17"/>
  <c r="E19" i="16"/>
  <c r="E24" i="16" s="1"/>
  <c r="P37" i="12"/>
  <c r="L27" i="6" l="1"/>
  <c r="M21" i="6"/>
  <c r="M27" i="6" s="1"/>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7"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C8"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8"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8"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8" authorId="0" shapeId="0">
      <text>
        <r>
          <rPr>
            <sz val="12"/>
            <color indexed="81"/>
            <rFont val="Tahoma"/>
            <family val="2"/>
          </rPr>
          <t>Lapso de ejecución del compromiso concertado en el cual deberán adelantarse las acciones necesarias para su cumplimiento.</t>
        </r>
      </text>
    </comment>
    <comment ref="G8"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8"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8" authorId="2" shapeId="0">
      <text>
        <r>
          <rPr>
            <sz val="12"/>
            <color indexed="81"/>
            <rFont val="Tahoma"/>
            <family val="2"/>
          </rPr>
          <t>Resultado final alcanzado, que se obtiene de la sumatoria entre el cumplimiento del primer y segundo semestre de acuerdo con lo concertado.</t>
        </r>
      </text>
    </comment>
    <comment ref="P8" authorId="0" shapeId="0">
      <text>
        <r>
          <rPr>
            <sz val="12"/>
            <color indexed="81"/>
            <rFont val="Tahoma"/>
            <family val="2"/>
          </rPr>
          <t>Porcentaje de cumplimiento de los compromisos gerenciales del año de acuerdo con el peso ponderado que se asignó al compromiso institucional.</t>
        </r>
      </text>
    </comment>
    <comment ref="Q8" authorId="0" shapeId="0">
      <text>
        <r>
          <rPr>
            <sz val="12"/>
            <color indexed="81"/>
            <rFont val="Tahoma"/>
            <family val="2"/>
          </rPr>
          <t xml:space="preserve">Soportes que acompañan la ejecución de los compromisos gerenciales y que pueden encontrarse de forma física y/o virtual. </t>
        </r>
      </text>
    </comment>
    <comment ref="J9" authorId="3" shapeId="0">
      <text>
        <r>
          <rPr>
            <sz val="12"/>
            <color indexed="81"/>
            <rFont val="Tahoma"/>
            <family val="2"/>
          </rPr>
          <t>Porcentaje programado de cumplimiento de cada compromiso gerencial para este periodo.</t>
        </r>
      </text>
    </comment>
    <comment ref="K9"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9" authorId="1" shapeId="0">
      <text>
        <r>
          <rPr>
            <sz val="12"/>
            <color indexed="81"/>
            <rFont val="Tahoma"/>
            <family val="2"/>
          </rPr>
          <t>Se registran los aspectos de mejora para el cumplimiento de los compromisos concertados que se encuentren retrasados conforme a lo programado</t>
        </r>
      </text>
    </comment>
    <comment ref="M9" authorId="3" shapeId="0">
      <text>
        <r>
          <rPr>
            <sz val="12"/>
            <color indexed="81"/>
            <rFont val="Tahoma"/>
            <family val="2"/>
          </rPr>
          <t>Porcentaje programado de cumplimiento de cada compromiso gerencial durante este periodo.</t>
        </r>
      </text>
    </comment>
    <comment ref="N9"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9" authorId="0" shapeId="0">
      <text>
        <r>
          <rPr>
            <sz val="12"/>
            <color indexed="81"/>
            <rFont val="Tahoma"/>
            <family val="2"/>
          </rPr>
          <t>Breve descripción del producto o actividad indicada como evidencia.</t>
        </r>
      </text>
    </comment>
    <comment ref="R9"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I73" authorId="1" shapeId="0">
      <text>
        <r>
          <rPr>
            <sz val="9"/>
            <color indexed="81"/>
            <rFont val="Tahoma"/>
            <family val="2"/>
          </rPr>
          <t xml:space="preserve">Sumatoria simple de la evaluación (previa conversión según pesos asignados por evaluador) dividido por el numero de competencias evaluadas
</t>
        </r>
      </text>
    </comment>
    <comment ref="J73" authorId="1"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<sst xmlns="http://schemas.openxmlformats.org/spreadsheetml/2006/main" count="616" uniqueCount="316">
  <si>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</si>
  <si>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</si>
  <si>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</si>
  <si>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</si>
  <si>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</si>
  <si>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</si>
  <si>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</si>
  <si>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</si>
  <si>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</si>
  <si>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</si>
  <si>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</si>
  <si>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</si>
  <si>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</si>
  <si>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</si>
  <si>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</si>
  <si>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</si>
  <si>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</si>
  <si>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</si>
  <si>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</si>
  <si>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</si>
  <si>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</si>
  <si>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</si>
  <si>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</si>
  <si>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</si>
  <si>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</si>
  <si>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</si>
  <si>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</si>
  <si>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</si>
  <si>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</si>
  <si>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</si>
  <si>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</si>
  <si>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</si>
  <si>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</si>
  <si>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</si>
  <si>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</si>
  <si>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</si>
  <si>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</si>
  <si>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</si>
  <si>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</si>
  <si>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</si>
  <si>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</si>
  <si>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</si>
  <si>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</si>
  <si>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</si>
  <si>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</si>
  <si>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</si>
  <si>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</si>
  <si>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</si>
  <si>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</si>
  <si>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</si>
  <si>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</si>
  <si>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</si>
  <si>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</si>
  <si>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</si>
  <si>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</si>
  <si>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</si>
  <si>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</si>
  <si>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</si>
  <si>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</si>
  <si>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</si>
  <si>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</si>
  <si>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</si>
  <si>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</si>
  <si>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</si>
  <si>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</si>
  <si>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</si>
  <si>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</si>
  <si>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</si>
  <si>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</si>
  <si>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</si>
  <si>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</si>
  <si>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</si>
  <si>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</si>
  <si>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</si>
  <si>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</si>
  <si>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</si>
  <si>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</si>
  <si>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</si>
  <si>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</si>
  <si>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</si>
  <si>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</si>
  <si>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</si>
  <si>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</si>
  <si>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</si>
  <si>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</si>
  <si>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</si>
  <si>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</si>
  <si>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</si>
  <si>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</si>
  <si>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</si>
  <si>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</si>
  <si>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</si>
  <si>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</si>
  <si>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</si>
  <si>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</si>
  <si>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</si>
  <si>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</si>
  <si>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</si>
  <si>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</si>
  <si>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</si>
  <si>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</si>
  <si>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</si>
  <si>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</si>
  <si>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</si>
  <si>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</si>
  <si>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</si>
  <si>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</si>
  <si>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</si>
  <si>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</si>
  <si>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</si>
  <si>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</si>
  <si>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</si>
  <si>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</si>
  <si>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</si>
  <si>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</si>
  <si>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</si>
  <si>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</si>
  <si>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</si>
  <si>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</si>
  <si>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</si>
  <si>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</si>
  <si>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</si>
  <si>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</si>
  <si>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</si>
  <si>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</si>
  <si>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</si>
  <si>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</si>
  <si>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</si>
  <si>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</si>
  <si>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</si>
  <si>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</si>
  <si>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</si>
  <si>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</si>
  <si>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</si>
  <si>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</si>
  <si>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</si>
  <si>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</si>
  <si>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</si>
  <si>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</si>
  <si>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</si>
  <si>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</si>
  <si>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</si>
  <si>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</si>
  <si>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</si>
  <si>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</si>
  <si>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</si>
  <si>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</si>
  <si>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</si>
  <si>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</si>
  <si>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</si>
  <si>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</si>
  <si>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</si>
  <si>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</si>
  <si>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</si>
  <si>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</si>
  <si>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</si>
  <si>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</si>
  <si>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</si>
  <si>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</si>
  <si>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</si>
  <si>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</si>
  <si>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</si>
  <si>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</si>
  <si>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</si>
  <si>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</si>
  <si>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</si>
  <si>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</si>
  <si>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</si>
  <si>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</si>
  <si>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</si>
  <si>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</si>
  <si>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</si>
  <si>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</si>
  <si>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</si>
  <si>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</si>
  <si>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</si>
  <si>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</si>
  <si>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</si>
  <si>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</si>
  <si>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</si>
  <si>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</si>
  <si>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</si>
  <si>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</si>
  <si>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</si>
  <si>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</si>
  <si>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</si>
  <si>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</si>
  <si>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</si>
  <si>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</si>
  <si>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</si>
  <si>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</si>
  <si>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</si>
  <si>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</si>
  <si>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</si>
  <si>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</si>
  <si>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</si>
  <si>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</si>
  <si>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</si>
  <si>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</si>
  <si>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</si>
  <si>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</si>
  <si>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</si>
  <si>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</si>
  <si>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</si>
  <si>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</si>
  <si>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</si>
  <si>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</si>
  <si>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</si>
  <si>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</si>
  <si>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</si>
  <si>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</si>
  <si>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</si>
  <si>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</si>
  <si>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</si>
  <si>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</si>
  <si>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</si>
  <si>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</si>
  <si>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</si>
  <si>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</si>
  <si>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</si>
  <si>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</si>
  <si>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</si>
  <si>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</si>
  <si>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</si>
  <si>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</si>
  <si>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</si>
  <si>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</si>
  <si>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</si>
  <si>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</si>
  <si>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</si>
  <si>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</si>
  <si>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</si>
  <si>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</si>
  <si>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</si>
  <si>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</si>
  <si>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</si>
  <si>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</si>
  <si>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</si>
  <si>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</si>
  <si>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</si>
  <si>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</si>
  <si>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</si>
  <si>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</si>
  <si>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</si>
  <si>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</si>
  <si>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</si>
  <si>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</si>
  <si>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</si>
  <si>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</si>
  <si>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</si>
  <si>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</si>
  <si>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</si>
  <si>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</si>
  <si>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</si>
  <si>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</si>
  <si>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</si>
  <si>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</si>
  <si>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</si>
  <si>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</si>
  <si>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</si>
  <si>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</si>
  <si>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</si>
  <si>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</si>
  <si>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</si>
  <si>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</si>
  <si>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</si>
  <si>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</si>
  <si>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</si>
  <si>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</si>
  <si>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</si>
  <si>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</si>
  <si>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</si>
  <si>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</si>
  <si>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</si>
  <si>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</si>
  <si>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</si>
  <si>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</si>
  <si>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</si>
  <si>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</si>
  <si>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SUPERINTENDENCIA DE SOCIEDADES</t>
  </si>
  <si>
    <t>Código: GTH-F-025</t>
  </si>
  <si>
    <t>SISTEMA DE GESTION INTEGRADO</t>
  </si>
  <si>
    <t>PROCESO: GESTION DE TALENTO HUMANO</t>
  </si>
  <si>
    <t>FORMATO: ACUERDOS DE GESTIÓN</t>
  </si>
  <si>
    <t>Pagina 1 de 1</t>
  </si>
  <si>
    <t>Versión 003</t>
  </si>
  <si>
    <t>Fecha: 01 de noviembre de 2017</t>
  </si>
  <si>
    <t>Es consciente de las condiciones específicas del entorno organizacional.</t>
  </si>
  <si>
    <t xml:space="preserve">valoración  final </t>
  </si>
  <si>
    <t>Criterios de valoración</t>
  </si>
  <si>
    <t>valoración de los servidores públicos  [1-5]</t>
  </si>
  <si>
    <t xml:space="preserve">Valoración anterior </t>
  </si>
  <si>
    <t>Valoración actual</t>
  </si>
  <si>
    <t xml:space="preserve">Concertación para el desempeño sobresaliente (5% adicional. Describir los compromisos gerenciales adicionales) </t>
  </si>
  <si>
    <t>Construir un a Cultura de alto rendimiento</t>
  </si>
  <si>
    <t>Dirigir la planeación, ejecución y evaluación de los Planes definidos en la Dimensión de Talento Humano de la Entidad, de acuerdo a los criterios establecidos por el Departamento Administrativo de la Función Pública y MIPG.</t>
  </si>
  <si>
    <t>Eficacia
 # Actividades gestionadas 
------------
# Actividades requeridas</t>
  </si>
  <si>
    <t>01/01/2020 al 31/12/2021</t>
  </si>
  <si>
    <t>Identificar el % de avance en la implementación de la Gestión Estratégica de Talento Humano</t>
  </si>
  <si>
    <t>Generar plan de trabajo acorde a % de avance</t>
  </si>
  <si>
    <t>Hacer seguimiento a ejecución de actividades</t>
  </si>
  <si>
    <t>Hacer seguimiento a evaluación de actividades</t>
  </si>
  <si>
    <t>Generar los informes relacionados con la implementación del Plan estratégico de Talento Humano</t>
  </si>
  <si>
    <t>Dirigir las actividades de planeación, ejecución y evaluación que permitan la implementación del Sistema de Seguridad y Salud en el Trabajo de la Entidad, conforme a las normas vigentes</t>
  </si>
  <si>
    <t>Identificar el % de avance en la implementación del SG-SST</t>
  </si>
  <si>
    <t>Generar los informes relacionados con la implementación del SG-SST</t>
  </si>
  <si>
    <t>Gerenciar las actividades definidas para la  implementación del programa de Gestión del Cambio, el conocimiento y la innovación en la entidad.</t>
  </si>
  <si>
    <t>Presentar a la Secretaría General el Plan de Trabajo</t>
  </si>
  <si>
    <t>Adelantar el seguimiento a la ejecución del plan de trabajo</t>
  </si>
  <si>
    <t>Generar los informes relacionados con la implementación del programa.</t>
  </si>
  <si>
    <t>Presentar Documento Técnico para Rediseño Institucional Ley de Emprendimiento</t>
  </si>
  <si>
    <t xml:space="preserve">Consolidar información para la elaboración del Documento Técnico para Rediseño Institucional Ley de Emprendimiento </t>
  </si>
  <si>
    <t>Actualizar la caracterización del Proceso de Talento Humano</t>
  </si>
  <si>
    <t>Orientar, Revisar y Remitir los procedimientos de Talento Humano.</t>
  </si>
  <si>
    <t xml:space="preserve">Dirigir el seguimiento y control del Sistema de Gestión Integral e iniciativas estratégicas de la Dirección de Talento Humano y sus Grupos de Trabajo, dentro de los términos establecidos para el mismo. </t>
  </si>
  <si>
    <t>Orientar, Revisar y Remitir los informes de la Gestión Estratégica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</si>
</sst>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Red]0.0"/>
    <numFmt numFmtId="165" formatCode="0.0"/>
  </numFmts>
  <fonts count="5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1"/>
      <color theme="5"/>
      <name val="Arial"/>
      <family val="2"/>
    </font>
    <font>
      <b/>
      <sz val="12"/>
      <name val="Arial"/>
      <family val="2"/>
    </font>
    <font>
      <b/>
      <sz val="11"/>
      <name val="Arial"/>
      <family val="2"/>
    </font>
    <font>
      <b/>
      <sz val="14"/>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2"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cellStyleXfs>
  <cellXfs count="499">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4" fillId="0" borderId="6" xfId="0" applyFont="1" applyBorder="1" applyAlignment="1">
      <alignment vertical="center" wrapText="1"/>
    </xf>
    <xf numFmtId="0" fontId="14"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8" fillId="6" borderId="11" xfId="0" applyFont="1" applyFill="1" applyBorder="1" applyAlignment="1">
      <alignment horizontal="center" vertical="center"/>
    </xf>
    <xf numFmtId="0" fontId="18" fillId="6" borderId="16" xfId="0" applyFont="1" applyFill="1" applyBorder="1" applyAlignment="1">
      <alignment horizontal="center" vertical="center"/>
    </xf>
    <xf numFmtId="0" fontId="29" fillId="0" borderId="0" xfId="0" applyFont="1" applyAlignment="1" applyProtection="1">
      <alignment wrapText="1"/>
      <protection locked="0"/>
    </xf>
    <xf numFmtId="0" fontId="29" fillId="0" borderId="0" xfId="0" applyFont="1" applyProtection="1">
      <protection locked="0"/>
    </xf>
    <xf numFmtId="0" fontId="28" fillId="0" borderId="0" xfId="0" applyFont="1" applyProtection="1">
      <protection locked="0"/>
    </xf>
    <xf numFmtId="0" fontId="15" fillId="6" borderId="2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4" fillId="0" borderId="21" xfId="0" applyFont="1" applyBorder="1" applyAlignment="1">
      <alignment vertical="center" wrapText="1"/>
    </xf>
    <xf numFmtId="0" fontId="31" fillId="0" borderId="41" xfId="0" applyFont="1" applyBorder="1" applyProtection="1">
      <protection locked="0"/>
    </xf>
    <xf numFmtId="165" fontId="20"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6" fillId="0" borderId="0" xfId="0" applyFont="1" applyProtection="1"/>
    <xf numFmtId="9" fontId="19" fillId="5" borderId="2" xfId="0" applyNumberFormat="1" applyFont="1" applyFill="1" applyBorder="1" applyAlignment="1" applyProtection="1">
      <alignment horizontal="center" vertical="center" wrapText="1"/>
    </xf>
    <xf numFmtId="0" fontId="17" fillId="0" borderId="1" xfId="0" applyFont="1" applyBorder="1" applyAlignment="1" applyProtection="1">
      <alignment horizontal="left" vertical="center" wrapText="1"/>
    </xf>
    <xf numFmtId="165" fontId="20" fillId="8" borderId="1" xfId="0" applyNumberFormat="1" applyFont="1" applyFill="1" applyBorder="1" applyAlignment="1" applyProtection="1">
      <alignment horizontal="center" vertical="center" wrapText="1"/>
    </xf>
    <xf numFmtId="0" fontId="17" fillId="9" borderId="1" xfId="0" applyFont="1" applyFill="1" applyBorder="1" applyAlignment="1" applyProtection="1">
      <alignment horizontal="left" vertical="center" wrapText="1"/>
    </xf>
    <xf numFmtId="0" fontId="17" fillId="0" borderId="1" xfId="0" applyFont="1" applyBorder="1" applyAlignment="1" applyProtection="1">
      <alignment horizontal="left" wrapText="1"/>
    </xf>
    <xf numFmtId="0" fontId="22" fillId="7" borderId="39" xfId="0" applyFont="1" applyFill="1" applyBorder="1" applyAlignment="1" applyProtection="1">
      <alignment vertical="center" wrapText="1"/>
    </xf>
    <xf numFmtId="164" fontId="33" fillId="7" borderId="39" xfId="0" applyNumberFormat="1" applyFont="1" applyFill="1" applyBorder="1" applyAlignment="1" applyProtection="1">
      <alignment horizontal="center" vertical="center" wrapText="1"/>
    </xf>
    <xf numFmtId="9" fontId="22" fillId="7" borderId="39" xfId="1" applyFont="1" applyFill="1" applyBorder="1" applyAlignment="1" applyProtection="1">
      <alignment vertical="center" wrapText="1"/>
    </xf>
    <xf numFmtId="0" fontId="27" fillId="9" borderId="0" xfId="0" applyFont="1" applyFill="1" applyBorder="1" applyAlignment="1" applyProtection="1">
      <alignment horizontal="center" vertical="center" wrapText="1"/>
      <protection locked="0"/>
    </xf>
    <xf numFmtId="0" fontId="27" fillId="9" borderId="0" xfId="0" applyFont="1" applyFill="1" applyBorder="1" applyAlignment="1" applyProtection="1">
      <alignment vertical="center" wrapText="1"/>
      <protection locked="0"/>
    </xf>
    <xf numFmtId="0" fontId="27" fillId="9" borderId="0" xfId="0" applyFont="1" applyFill="1" applyBorder="1" applyAlignment="1" applyProtection="1">
      <alignment vertical="center"/>
      <protection locked="0"/>
    </xf>
    <xf numFmtId="9" fontId="30" fillId="10" borderId="1" xfId="0" applyNumberFormat="1" applyFont="1" applyFill="1" applyBorder="1" applyAlignment="1" applyProtection="1">
      <alignment horizontal="center" vertical="center" wrapText="1"/>
      <protection locked="0"/>
    </xf>
    <xf numFmtId="9" fontId="30" fillId="9" borderId="4" xfId="1" applyFont="1" applyFill="1" applyBorder="1" applyAlignment="1" applyProtection="1">
      <alignment horizontal="center" vertical="center" wrapText="1"/>
      <protection locked="0"/>
    </xf>
    <xf numFmtId="0" fontId="30" fillId="4" borderId="17" xfId="0" applyFont="1" applyFill="1" applyBorder="1" applyAlignment="1" applyProtection="1">
      <alignment horizontal="center" vertical="center"/>
      <protection locked="0"/>
    </xf>
    <xf numFmtId="9" fontId="30" fillId="4" borderId="18" xfId="0" applyNumberFormat="1" applyFont="1" applyFill="1" applyBorder="1" applyAlignment="1" applyProtection="1">
      <alignment vertical="center"/>
      <protection locked="0"/>
    </xf>
    <xf numFmtId="1" fontId="30" fillId="4" borderId="39" xfId="0" applyNumberFormat="1" applyFont="1" applyFill="1" applyBorder="1" applyAlignment="1" applyProtection="1">
      <alignment horizontal="center" vertical="center"/>
    </xf>
    <xf numFmtId="9" fontId="30" fillId="4" borderId="39" xfId="0" applyNumberFormat="1" applyFont="1" applyFill="1" applyBorder="1" applyAlignment="1" applyProtection="1">
      <alignment horizontal="center" vertical="center"/>
    </xf>
    <xf numFmtId="9" fontId="30" fillId="4" borderId="39" xfId="1" applyFont="1" applyFill="1" applyBorder="1" applyAlignment="1" applyProtection="1">
      <alignment horizontal="center" vertical="center"/>
    </xf>
    <xf numFmtId="0" fontId="27" fillId="9" borderId="49" xfId="0" applyFont="1" applyFill="1" applyBorder="1" applyAlignment="1" applyProtection="1">
      <alignment vertical="center"/>
      <protection locked="0"/>
    </xf>
    <xf numFmtId="0" fontId="27" fillId="9" borderId="49" xfId="0" applyFont="1" applyFill="1" applyBorder="1" applyAlignment="1" applyProtection="1">
      <alignment horizontal="center" vertical="center" wrapText="1"/>
      <protection locked="0"/>
    </xf>
    <xf numFmtId="0" fontId="14" fillId="9" borderId="0" xfId="0" applyFont="1" applyFill="1" applyBorder="1" applyProtection="1">
      <protection locked="0"/>
    </xf>
    <xf numFmtId="0" fontId="14" fillId="9" borderId="41" xfId="0" applyFont="1" applyFill="1" applyBorder="1" applyProtection="1">
      <protection locked="0"/>
    </xf>
    <xf numFmtId="0" fontId="31" fillId="0" borderId="43" xfId="0" applyFont="1" applyBorder="1" applyProtection="1">
      <protection locked="0"/>
    </xf>
    <xf numFmtId="0" fontId="35" fillId="0" borderId="0" xfId="0" applyFont="1"/>
    <xf numFmtId="0" fontId="35" fillId="9" borderId="0" xfId="0" applyFont="1" applyFill="1"/>
    <xf numFmtId="0" fontId="4" fillId="9" borderId="0" xfId="0" applyFont="1" applyFill="1" applyProtection="1"/>
    <xf numFmtId="0" fontId="14" fillId="9" borderId="0" xfId="0" applyFont="1" applyFill="1" applyAlignment="1" applyProtection="1">
      <alignment vertical="center"/>
    </xf>
    <xf numFmtId="0" fontId="14" fillId="9" borderId="0" xfId="0" applyFont="1" applyFill="1" applyAlignment="1" applyProtection="1">
      <alignment horizontal="left" vertical="center"/>
    </xf>
    <xf numFmtId="0" fontId="23" fillId="9" borderId="0" xfId="0" applyFont="1" applyFill="1" applyBorder="1" applyAlignment="1" applyProtection="1">
      <alignment vertical="top" wrapText="1"/>
    </xf>
    <xf numFmtId="0" fontId="14" fillId="9" borderId="1" xfId="0" applyFont="1" applyFill="1" applyBorder="1" applyAlignment="1" applyProtection="1">
      <alignment vertical="center"/>
    </xf>
    <xf numFmtId="0" fontId="37" fillId="0" borderId="0" xfId="0" applyFont="1"/>
    <xf numFmtId="0" fontId="37" fillId="9" borderId="49" xfId="0" applyFont="1" applyFill="1" applyBorder="1"/>
    <xf numFmtId="0" fontId="37" fillId="9" borderId="0" xfId="0" applyFont="1" applyFill="1" applyBorder="1" applyAlignment="1">
      <alignment horizontal="right"/>
    </xf>
    <xf numFmtId="0" fontId="37" fillId="9" borderId="50" xfId="0" applyFont="1" applyFill="1" applyBorder="1"/>
    <xf numFmtId="0" fontId="37" fillId="9" borderId="0" xfId="0" applyFont="1" applyFill="1" applyBorder="1"/>
    <xf numFmtId="9" fontId="37" fillId="8" borderId="1" xfId="1" applyFont="1" applyFill="1" applyBorder="1" applyAlignment="1">
      <alignment horizontal="center" vertical="center"/>
    </xf>
    <xf numFmtId="9" fontId="37" fillId="9" borderId="1" xfId="0" applyNumberFormat="1" applyFont="1" applyFill="1" applyBorder="1"/>
    <xf numFmtId="9" fontId="37" fillId="9" borderId="1" xfId="0" applyNumberFormat="1" applyFont="1" applyFill="1" applyBorder="1" applyAlignment="1">
      <alignment horizontal="center"/>
    </xf>
    <xf numFmtId="0" fontId="37" fillId="9" borderId="1" xfId="0" applyFont="1" applyFill="1" applyBorder="1"/>
    <xf numFmtId="165" fontId="37" fillId="8" borderId="1" xfId="0" applyNumberFormat="1" applyFont="1" applyFill="1" applyBorder="1" applyAlignment="1">
      <alignment horizontal="center"/>
    </xf>
    <xf numFmtId="0" fontId="37" fillId="9" borderId="1" xfId="0" applyFont="1" applyFill="1" applyBorder="1" applyAlignment="1">
      <alignment horizontal="center" vertical="center"/>
    </xf>
    <xf numFmtId="0" fontId="37" fillId="9" borderId="45" xfId="0" applyFont="1" applyFill="1" applyBorder="1"/>
    <xf numFmtId="0" fontId="27" fillId="9" borderId="50" xfId="0" applyFont="1" applyFill="1" applyBorder="1" applyAlignment="1" applyProtection="1">
      <alignment vertical="center"/>
      <protection locked="0"/>
    </xf>
    <xf numFmtId="9" fontId="27" fillId="8" borderId="19" xfId="1" applyFont="1" applyFill="1" applyBorder="1" applyAlignment="1" applyProtection="1">
      <alignment horizontal="center" vertical="center"/>
      <protection locked="0"/>
    </xf>
    <xf numFmtId="0" fontId="37" fillId="9" borderId="0" xfId="0" applyFont="1" applyFill="1" applyBorder="1" applyProtection="1">
      <protection locked="0"/>
    </xf>
    <xf numFmtId="0" fontId="38" fillId="9" borderId="0" xfId="0" applyFont="1" applyFill="1" applyBorder="1" applyAlignment="1" applyProtection="1">
      <alignment horizontal="center"/>
      <protection locked="0"/>
    </xf>
    <xf numFmtId="0" fontId="37" fillId="9" borderId="41" xfId="0" applyFont="1" applyFill="1" applyBorder="1"/>
    <xf numFmtId="0" fontId="37" fillId="9" borderId="43" xfId="0" applyFont="1" applyFill="1" applyBorder="1"/>
    <xf numFmtId="0" fontId="37" fillId="9" borderId="0" xfId="0" applyFont="1" applyFill="1"/>
    <xf numFmtId="0" fontId="34" fillId="11" borderId="0" xfId="0" applyFont="1" applyFill="1"/>
    <xf numFmtId="0" fontId="35" fillId="9" borderId="0" xfId="0" applyFont="1" applyFill="1" applyAlignment="1"/>
    <xf numFmtId="0" fontId="43" fillId="9" borderId="0" xfId="0" applyFont="1" applyFill="1"/>
    <xf numFmtId="0" fontId="43" fillId="9" borderId="0" xfId="0" applyFont="1" applyFill="1" applyAlignment="1">
      <alignment horizontal="center"/>
    </xf>
    <xf numFmtId="0" fontId="11" fillId="9" borderId="39" xfId="0" applyFont="1" applyFill="1" applyBorder="1" applyAlignment="1">
      <alignment horizontal="center" vertical="center"/>
    </xf>
    <xf numFmtId="0" fontId="43" fillId="9" borderId="49" xfId="0" applyFont="1" applyFill="1" applyBorder="1"/>
    <xf numFmtId="0" fontId="43" fillId="9" borderId="0" xfId="0" applyFont="1" applyFill="1" applyBorder="1"/>
    <xf numFmtId="0" fontId="43" fillId="9" borderId="50" xfId="0" applyFont="1" applyFill="1" applyBorder="1"/>
    <xf numFmtId="0" fontId="46" fillId="9" borderId="39" xfId="0" applyFont="1" applyFill="1" applyBorder="1" applyAlignment="1">
      <alignment horizontal="center" vertical="center"/>
    </xf>
    <xf numFmtId="0" fontId="43" fillId="9" borderId="39" xfId="0" applyFont="1" applyFill="1" applyBorder="1" applyAlignment="1">
      <alignment horizontal="center" vertical="center"/>
    </xf>
    <xf numFmtId="0" fontId="43" fillId="0" borderId="49" xfId="0" applyFont="1" applyBorder="1"/>
    <xf numFmtId="0" fontId="11" fillId="9" borderId="42" xfId="0" applyFont="1" applyFill="1" applyBorder="1" applyAlignment="1">
      <alignment horizontal="center" wrapText="1"/>
    </xf>
    <xf numFmtId="0" fontId="11" fillId="9" borderId="16" xfId="0" applyFont="1" applyFill="1" applyBorder="1" applyAlignment="1">
      <alignment horizontal="center" wrapText="1"/>
    </xf>
    <xf numFmtId="0" fontId="46" fillId="9" borderId="39" xfId="0" applyFont="1" applyFill="1" applyBorder="1" applyAlignment="1">
      <alignment horizontal="center" vertical="center" wrapText="1"/>
    </xf>
    <xf numFmtId="0" fontId="11" fillId="9" borderId="42"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11" xfId="0" applyFont="1" applyFill="1" applyBorder="1" applyAlignment="1">
      <alignment horizontal="center" vertical="center"/>
    </xf>
    <xf numFmtId="0" fontId="11" fillId="9" borderId="54" xfId="0" applyFont="1" applyFill="1" applyBorder="1" applyAlignment="1">
      <alignment horizontal="center" vertical="center" wrapText="1"/>
    </xf>
    <xf numFmtId="0" fontId="44" fillId="11" borderId="0" xfId="0" applyFont="1" applyFill="1"/>
    <xf numFmtId="0" fontId="16" fillId="9" borderId="0" xfId="0" applyFont="1" applyFill="1" applyBorder="1" applyAlignment="1" applyProtection="1">
      <alignment vertical="center"/>
      <protection locked="0"/>
    </xf>
    <xf numFmtId="0" fontId="37" fillId="0" borderId="0" xfId="0" applyFont="1" applyProtection="1">
      <protection locked="0"/>
    </xf>
    <xf numFmtId="0" fontId="14" fillId="0" borderId="0" xfId="0" applyFont="1" applyProtection="1">
      <protection locked="0"/>
    </xf>
    <xf numFmtId="2" fontId="14" fillId="0" borderId="0" xfId="0" applyNumberFormat="1" applyFont="1" applyProtection="1">
      <protection locked="0"/>
    </xf>
    <xf numFmtId="0" fontId="47" fillId="8" borderId="39" xfId="0" applyFont="1" applyFill="1" applyBorder="1" applyAlignment="1" applyProtection="1">
      <alignment horizontal="center" vertical="center"/>
    </xf>
    <xf numFmtId="0" fontId="27" fillId="9" borderId="49" xfId="0" applyFont="1" applyFill="1" applyBorder="1" applyAlignment="1" applyProtection="1">
      <alignment horizontal="center" vertical="center"/>
      <protection locked="0"/>
    </xf>
    <xf numFmtId="0" fontId="10" fillId="9" borderId="0" xfId="0" applyFont="1" applyFill="1" applyBorder="1" applyAlignment="1" applyProtection="1">
      <alignment horizontal="center" vertical="center"/>
      <protection locked="0"/>
    </xf>
    <xf numFmtId="2" fontId="14" fillId="9" borderId="0" xfId="0" applyNumberFormat="1" applyFont="1" applyFill="1" applyBorder="1" applyProtection="1">
      <protection locked="0"/>
    </xf>
    <xf numFmtId="0" fontId="14" fillId="9" borderId="50" xfId="0" applyFont="1" applyFill="1" applyBorder="1" applyProtection="1">
      <protection locked="0"/>
    </xf>
    <xf numFmtId="0" fontId="14" fillId="0" borderId="30" xfId="0" applyFont="1" applyBorder="1" applyAlignment="1" applyProtection="1">
      <protection locked="0"/>
    </xf>
    <xf numFmtId="2" fontId="14" fillId="9" borderId="0" xfId="0" applyNumberFormat="1" applyFont="1" applyFill="1" applyBorder="1" applyAlignment="1" applyProtection="1">
      <alignment horizontal="center"/>
      <protection locked="0"/>
    </xf>
    <xf numFmtId="0" fontId="14" fillId="9" borderId="0" xfId="0" applyFont="1" applyFill="1" applyBorder="1" applyAlignment="1" applyProtection="1">
      <alignment horizontal="center"/>
      <protection locked="0"/>
    </xf>
    <xf numFmtId="0" fontId="14" fillId="9" borderId="50" xfId="0" applyFont="1" applyFill="1" applyBorder="1" applyAlignment="1" applyProtection="1">
      <alignment horizontal="center"/>
      <protection locked="0"/>
    </xf>
    <xf numFmtId="2" fontId="10" fillId="9" borderId="0" xfId="0" applyNumberFormat="1" applyFont="1" applyFill="1" applyBorder="1" applyAlignment="1" applyProtection="1">
      <alignment horizontal="center"/>
      <protection locked="0"/>
    </xf>
    <xf numFmtId="0" fontId="10" fillId="9" borderId="0" xfId="0" applyFont="1" applyFill="1" applyBorder="1" applyAlignment="1" applyProtection="1">
      <alignment horizontal="center"/>
      <protection locked="0"/>
    </xf>
    <xf numFmtId="0" fontId="10" fillId="9" borderId="50" xfId="0" applyFont="1" applyFill="1" applyBorder="1" applyAlignment="1" applyProtection="1">
      <alignment horizontal="center"/>
      <protection locked="0"/>
    </xf>
    <xf numFmtId="0" fontId="27" fillId="9" borderId="45" xfId="0" applyFont="1" applyFill="1" applyBorder="1" applyAlignment="1" applyProtection="1">
      <alignment horizontal="center" vertical="center"/>
      <protection locked="0"/>
    </xf>
    <xf numFmtId="0" fontId="10" fillId="9" borderId="41" xfId="0" applyFont="1" applyFill="1" applyBorder="1" applyAlignment="1" applyProtection="1">
      <alignment horizontal="center" vertical="center"/>
      <protection locked="0"/>
    </xf>
    <xf numFmtId="2" fontId="14" fillId="9" borderId="41" xfId="0" applyNumberFormat="1" applyFont="1" applyFill="1" applyBorder="1" applyProtection="1">
      <protection locked="0"/>
    </xf>
    <xf numFmtId="0" fontId="14" fillId="9" borderId="43" xfId="0" applyFont="1" applyFill="1" applyBorder="1" applyProtection="1">
      <protection locked="0"/>
    </xf>
    <xf numFmtId="0" fontId="14" fillId="9" borderId="0" xfId="0" applyFont="1" applyFill="1" applyProtection="1"/>
    <xf numFmtId="0" fontId="14" fillId="0" borderId="0" xfId="0" applyFont="1" applyProtection="1"/>
    <xf numFmtId="0" fontId="14" fillId="0" borderId="0" xfId="0" applyFont="1" applyAlignment="1" applyProtection="1">
      <alignment horizontal="left"/>
    </xf>
    <xf numFmtId="0" fontId="14" fillId="0" borderId="35" xfId="0" applyFont="1" applyBorder="1" applyProtection="1"/>
    <xf numFmtId="0" fontId="14" fillId="0" borderId="46" xfId="0" applyFont="1" applyBorder="1" applyAlignment="1" applyProtection="1">
      <alignment horizontal="center"/>
    </xf>
    <xf numFmtId="0" fontId="14" fillId="0" borderId="49" xfId="0" applyFont="1" applyBorder="1" applyProtection="1"/>
    <xf numFmtId="0" fontId="14" fillId="0" borderId="50" xfId="0" applyFont="1" applyBorder="1" applyAlignment="1" applyProtection="1">
      <alignment horizontal="center"/>
    </xf>
    <xf numFmtId="0" fontId="14" fillId="0" borderId="45" xfId="0" applyFont="1" applyBorder="1" applyProtection="1"/>
    <xf numFmtId="0" fontId="14" fillId="0" borderId="43" xfId="0" applyFont="1" applyBorder="1" applyAlignment="1" applyProtection="1">
      <alignment horizontal="center" vertical="center"/>
    </xf>
    <xf numFmtId="0" fontId="14" fillId="9" borderId="0" xfId="0" applyFont="1" applyFill="1" applyBorder="1" applyProtection="1"/>
    <xf numFmtId="0" fontId="48" fillId="9" borderId="0" xfId="0" applyFont="1" applyFill="1" applyBorder="1" applyAlignment="1" applyProtection="1">
      <alignment horizontal="left" vertical="center" wrapText="1"/>
    </xf>
    <xf numFmtId="0" fontId="14" fillId="9" borderId="0" xfId="0" applyFont="1" applyFill="1" applyBorder="1" applyAlignment="1" applyProtection="1">
      <alignment horizontal="center"/>
    </xf>
    <xf numFmtId="0" fontId="14" fillId="9" borderId="0" xfId="0" applyFont="1" applyFill="1" applyAlignment="1" applyProtection="1">
      <alignment horizontal="left"/>
    </xf>
    <xf numFmtId="0" fontId="20" fillId="0" borderId="1" xfId="0" applyFont="1" applyBorder="1" applyAlignment="1" applyProtection="1">
      <alignment horizontal="center" vertical="center"/>
    </xf>
    <xf numFmtId="0" fontId="34" fillId="14" borderId="0" xfId="0" applyFont="1" applyFill="1"/>
    <xf numFmtId="0" fontId="37" fillId="9" borderId="26" xfId="0" applyFont="1" applyFill="1" applyBorder="1"/>
    <xf numFmtId="0" fontId="37" fillId="9" borderId="32" xfId="0" applyFont="1" applyFill="1" applyBorder="1"/>
    <xf numFmtId="0" fontId="27" fillId="9" borderId="0" xfId="0" applyFont="1" applyFill="1" applyBorder="1" applyAlignment="1" applyProtection="1">
      <alignment horizontal="right" vertical="center"/>
      <protection locked="0"/>
    </xf>
    <xf numFmtId="0" fontId="25" fillId="9" borderId="0" xfId="0" applyFont="1" applyFill="1" applyAlignment="1">
      <alignment horizontal="center" vertical="center"/>
    </xf>
    <xf numFmtId="0" fontId="12"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4" fillId="9" borderId="0" xfId="0" applyFont="1" applyFill="1" applyBorder="1" applyAlignment="1">
      <alignment horizontal="center" vertical="center" wrapText="1"/>
    </xf>
    <xf numFmtId="0" fontId="44" fillId="9" borderId="50" xfId="0" applyFont="1" applyFill="1" applyBorder="1" applyAlignment="1">
      <alignment horizontal="center" vertical="center" wrapText="1"/>
    </xf>
    <xf numFmtId="0" fontId="44" fillId="9" borderId="0" xfId="0" applyFont="1" applyFill="1" applyBorder="1" applyAlignment="1">
      <alignment horizontal="left" vertical="center" wrapText="1"/>
    </xf>
    <xf numFmtId="0" fontId="41" fillId="9" borderId="0" xfId="0" applyFont="1" applyFill="1" applyAlignment="1">
      <alignment horizontal="center" vertical="center" wrapText="1"/>
    </xf>
    <xf numFmtId="0" fontId="42" fillId="9" borderId="0" xfId="0" applyFont="1" applyFill="1" applyAlignment="1">
      <alignment horizontal="center"/>
    </xf>
    <xf numFmtId="9" fontId="31" fillId="0" borderId="1" xfId="1" applyFont="1" applyBorder="1" applyAlignment="1" applyProtection="1">
      <alignment horizontal="center" vertical="center" wrapText="1"/>
      <protection locked="0"/>
    </xf>
    <xf numFmtId="0" fontId="36" fillId="13" borderId="41" xfId="0" applyFont="1" applyFill="1" applyBorder="1" applyAlignment="1" applyProtection="1">
      <alignment horizontal="center" vertical="center"/>
    </xf>
    <xf numFmtId="0" fontId="47"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0" fillId="5" borderId="2" xfId="0" applyFont="1" applyFill="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50" fillId="9" borderId="1" xfId="0" applyFont="1" applyFill="1" applyBorder="1" applyAlignment="1" applyProtection="1">
      <alignment horizontal="center" vertical="center"/>
    </xf>
    <xf numFmtId="0" fontId="37" fillId="9" borderId="0" xfId="0" applyFont="1" applyFill="1" applyBorder="1" applyAlignment="1">
      <alignment horizontal="center"/>
    </xf>
    <xf numFmtId="0" fontId="25" fillId="13" borderId="17" xfId="0" applyFont="1" applyFill="1" applyBorder="1" applyAlignment="1" applyProtection="1">
      <alignment horizontal="center" vertical="center"/>
      <protection locked="0"/>
    </xf>
    <xf numFmtId="0" fontId="54" fillId="4" borderId="17" xfId="0" applyFont="1" applyFill="1" applyBorder="1" applyAlignment="1" applyProtection="1">
      <alignment horizontal="center" vertical="center"/>
      <protection locked="0"/>
    </xf>
    <xf numFmtId="9" fontId="30" fillId="4" borderId="63" xfId="0" applyNumberFormat="1" applyFont="1" applyFill="1" applyBorder="1" applyAlignment="1" applyProtection="1">
      <alignment horizontal="center" vertical="center"/>
    </xf>
    <xf numFmtId="165" fontId="14" fillId="9" borderId="0" xfId="0" applyNumberFormat="1" applyFont="1" applyFill="1" applyAlignment="1" applyProtection="1">
      <alignment horizontal="center" vertical="center"/>
    </xf>
    <xf numFmtId="165" fontId="55" fillId="9" borderId="1" xfId="0" applyNumberFormat="1" applyFont="1" applyFill="1" applyBorder="1" applyAlignment="1" applyProtection="1">
      <alignment horizontal="center" vertical="center"/>
    </xf>
    <xf numFmtId="0" fontId="56" fillId="9" borderId="0" xfId="0" applyFont="1" applyFill="1" applyBorder="1" applyAlignment="1">
      <alignment vertical="center" wrapText="1"/>
    </xf>
    <xf numFmtId="0" fontId="57" fillId="9" borderId="1" xfId="0" applyFont="1" applyFill="1" applyBorder="1" applyAlignment="1">
      <alignment vertical="center" wrapText="1"/>
    </xf>
    <xf numFmtId="9" fontId="31" fillId="0" borderId="1" xfId="1" applyFont="1" applyBorder="1" applyAlignment="1" applyProtection="1">
      <alignment horizontal="center" vertical="center" wrapText="1"/>
      <protection locked="0"/>
    </xf>
    <xf numFmtId="0" fontId="31" fillId="0" borderId="4" xfId="0" applyNumberFormat="1" applyFont="1" applyBorder="1" applyAlignment="1" applyProtection="1">
      <alignment vertical="center" wrapText="1"/>
      <protection locked="0"/>
    </xf>
    <xf numFmtId="0" fontId="31" fillId="0" borderId="1" xfId="0" applyNumberFormat="1" applyFont="1" applyBorder="1" applyAlignment="1" applyProtection="1">
      <alignment vertical="center" wrapText="1"/>
      <protection locked="0"/>
    </xf>
    <xf numFmtId="0" fontId="31" fillId="0" borderId="1" xfId="0" applyNumberFormat="1" applyFont="1" applyBorder="1" applyAlignment="1" applyProtection="1">
      <alignment vertical="center"/>
      <protection locked="0"/>
    </xf>
    <xf numFmtId="0" fontId="31" fillId="0" borderId="2" xfId="0" applyNumberFormat="1" applyFont="1" applyBorder="1" applyAlignment="1" applyProtection="1">
      <alignment horizontal="center" vertical="center" wrapText="1"/>
      <protection locked="0"/>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6" fillId="9" borderId="47" xfId="0" applyFont="1" applyFill="1" applyBorder="1" applyAlignment="1">
      <alignment horizontal="center" vertical="center" wrapText="1"/>
    </xf>
    <xf numFmtId="0" fontId="46" fillId="9" borderId="57" xfId="0" applyFont="1" applyFill="1" applyBorder="1" applyAlignment="1">
      <alignment horizontal="center" vertical="center" wrapText="1"/>
    </xf>
    <xf numFmtId="0" fontId="46" fillId="9" borderId="48" xfId="0" applyFont="1" applyFill="1" applyBorder="1" applyAlignment="1">
      <alignment horizontal="center" vertical="center" wrapText="1"/>
    </xf>
    <xf numFmtId="0" fontId="44" fillId="9" borderId="35" xfId="0" applyFont="1" applyFill="1" applyBorder="1" applyAlignment="1">
      <alignment horizontal="left" vertical="center" wrapText="1"/>
    </xf>
    <xf numFmtId="0" fontId="44" fillId="9" borderId="44" xfId="0" applyFont="1" applyFill="1" applyBorder="1" applyAlignment="1">
      <alignment horizontal="left" vertical="center" wrapText="1"/>
    </xf>
    <xf numFmtId="0" fontId="44" fillId="9" borderId="46" xfId="0" applyFont="1" applyFill="1" applyBorder="1" applyAlignment="1">
      <alignment horizontal="left" vertical="center" wrapText="1"/>
    </xf>
    <xf numFmtId="0" fontId="44" fillId="9" borderId="49" xfId="0" applyFont="1" applyFill="1" applyBorder="1" applyAlignment="1">
      <alignment horizontal="left" vertical="center" wrapText="1"/>
    </xf>
    <xf numFmtId="0" fontId="44" fillId="9" borderId="0" xfId="0" applyFont="1" applyFill="1" applyBorder="1" applyAlignment="1">
      <alignment horizontal="left" vertical="center" wrapText="1"/>
    </xf>
    <xf numFmtId="0" fontId="44" fillId="9" borderId="50" xfId="0" applyFont="1" applyFill="1" applyBorder="1" applyAlignment="1">
      <alignment horizontal="left" vertical="center" wrapText="1"/>
    </xf>
    <xf numFmtId="0" fontId="44" fillId="9" borderId="45"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1" fillId="9" borderId="0" xfId="0" applyFont="1" applyFill="1" applyAlignment="1">
      <alignment horizontal="center" vertical="center" wrapText="1"/>
    </xf>
    <xf numFmtId="0" fontId="42" fillId="9" borderId="0" xfId="0" applyFont="1" applyFill="1" applyAlignment="1">
      <alignment horizontal="center"/>
    </xf>
    <xf numFmtId="0" fontId="44" fillId="9" borderId="17" xfId="0" applyFont="1" applyFill="1" applyBorder="1" applyAlignment="1">
      <alignment horizontal="left" vertical="center" wrapText="1"/>
    </xf>
    <xf numFmtId="0" fontId="44" fillId="9" borderId="18" xfId="0" applyFont="1" applyFill="1" applyBorder="1" applyAlignment="1">
      <alignment horizontal="left" vertical="center" wrapText="1"/>
    </xf>
    <xf numFmtId="0" fontId="44" fillId="9" borderId="19" xfId="0" applyFont="1" applyFill="1" applyBorder="1" applyAlignment="1">
      <alignment horizontal="left" vertical="center" wrapText="1"/>
    </xf>
    <xf numFmtId="0" fontId="25" fillId="13" borderId="0" xfId="0" applyFont="1" applyFill="1" applyAlignment="1">
      <alignment horizontal="center" vertical="center"/>
    </xf>
    <xf numFmtId="0" fontId="43" fillId="9" borderId="53" xfId="0" applyFont="1" applyFill="1" applyBorder="1" applyAlignment="1">
      <alignment horizontal="left" vertical="center" wrapText="1"/>
    </xf>
    <xf numFmtId="0" fontId="43" fillId="9" borderId="20" xfId="0" applyFont="1" applyFill="1" applyBorder="1" applyAlignment="1">
      <alignment horizontal="left" vertical="center" wrapText="1"/>
    </xf>
    <xf numFmtId="0" fontId="43" fillId="9" borderId="51" xfId="0" applyFont="1" applyFill="1" applyBorder="1" applyAlignment="1">
      <alignment horizontal="left" vertical="center" wrapText="1"/>
    </xf>
    <xf numFmtId="0" fontId="43" fillId="9" borderId="7" xfId="0" applyFont="1" applyFill="1" applyBorder="1" applyAlignment="1">
      <alignment horizontal="left" vertical="center" wrapText="1"/>
    </xf>
    <xf numFmtId="0" fontId="43" fillId="9" borderId="26" xfId="0" applyFont="1" applyFill="1" applyBorder="1" applyAlignment="1">
      <alignment horizontal="left" vertical="center" wrapText="1"/>
    </xf>
    <xf numFmtId="0" fontId="43" fillId="9" borderId="56" xfId="0" applyFont="1" applyFill="1" applyBorder="1" applyAlignment="1">
      <alignment horizontal="left" vertical="center" wrapText="1"/>
    </xf>
    <xf numFmtId="0" fontId="44" fillId="9" borderId="61" xfId="0" applyFont="1" applyFill="1" applyBorder="1" applyAlignment="1">
      <alignment horizontal="center" vertical="center" wrapText="1"/>
    </xf>
    <xf numFmtId="0" fontId="44" fillId="9" borderId="26" xfId="0" applyFont="1" applyFill="1" applyBorder="1" applyAlignment="1">
      <alignment horizontal="center" vertical="center" wrapText="1"/>
    </xf>
    <xf numFmtId="0" fontId="44" fillId="9" borderId="56" xfId="0" applyFont="1" applyFill="1" applyBorder="1" applyAlignment="1">
      <alignment horizontal="center" vertical="center" wrapText="1"/>
    </xf>
    <xf numFmtId="0" fontId="43" fillId="9" borderId="5" xfId="0" applyFont="1" applyFill="1" applyBorder="1" applyAlignment="1">
      <alignment horizontal="left" vertical="center" wrapText="1"/>
    </xf>
    <xf numFmtId="0" fontId="43" fillId="9" borderId="32" xfId="0" applyFont="1" applyFill="1" applyBorder="1" applyAlignment="1">
      <alignment horizontal="left" vertical="center" wrapText="1"/>
    </xf>
    <xf numFmtId="0" fontId="43" fillId="9" borderId="55" xfId="0" applyFont="1" applyFill="1" applyBorder="1" applyAlignment="1">
      <alignment horizontal="left" vertical="center" wrapText="1"/>
    </xf>
    <xf numFmtId="0" fontId="43" fillId="9" borderId="58" xfId="0" applyFont="1" applyFill="1" applyBorder="1" applyAlignment="1">
      <alignment horizontal="left" vertical="center" wrapText="1"/>
    </xf>
    <xf numFmtId="0" fontId="43" fillId="9" borderId="41" xfId="0" applyFont="1" applyFill="1" applyBorder="1" applyAlignment="1">
      <alignment horizontal="left" vertical="center" wrapText="1"/>
    </xf>
    <xf numFmtId="0" fontId="43" fillId="9" borderId="43" xfId="0" applyFont="1" applyFill="1" applyBorder="1" applyAlignment="1">
      <alignment horizontal="left" vertical="center" wrapText="1"/>
    </xf>
    <xf numFmtId="0" fontId="44" fillId="9" borderId="35" xfId="0" applyFont="1" applyFill="1" applyBorder="1" applyAlignment="1">
      <alignment horizontal="center" vertical="center" wrapText="1"/>
    </xf>
    <xf numFmtId="0" fontId="44" fillId="9" borderId="44" xfId="0" applyFont="1" applyFill="1" applyBorder="1" applyAlignment="1">
      <alignment horizontal="center" vertical="center" wrapText="1"/>
    </xf>
    <xf numFmtId="0" fontId="44" fillId="9" borderId="46" xfId="0" applyFont="1" applyFill="1" applyBorder="1" applyAlignment="1">
      <alignment horizontal="center" vertical="center" wrapText="1"/>
    </xf>
    <xf numFmtId="0" fontId="44" fillId="9" borderId="49" xfId="0" applyFont="1" applyFill="1" applyBorder="1" applyAlignment="1">
      <alignment horizontal="center" vertical="center" wrapText="1"/>
    </xf>
    <xf numFmtId="0" fontId="44" fillId="9" borderId="0" xfId="0" applyFont="1" applyFill="1" applyBorder="1" applyAlignment="1">
      <alignment horizontal="center" vertical="center" wrapText="1"/>
    </xf>
    <xf numFmtId="0" fontId="44" fillId="9" borderId="50"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43" fillId="9" borderId="47" xfId="0" applyFont="1" applyFill="1" applyBorder="1" applyAlignment="1">
      <alignment horizontal="center" vertical="center"/>
    </xf>
    <xf numFmtId="0" fontId="43" fillId="9" borderId="48" xfId="0" applyFont="1" applyFill="1" applyBorder="1" applyAlignment="1">
      <alignment horizontal="center" vertical="center"/>
    </xf>
    <xf numFmtId="0" fontId="47" fillId="8" borderId="35" xfId="0" applyFont="1" applyFill="1" applyBorder="1" applyAlignment="1" applyProtection="1">
      <alignment horizontal="center" vertical="center" wrapText="1"/>
    </xf>
    <xf numFmtId="0" fontId="47" fillId="8" borderId="46" xfId="0" applyFont="1" applyFill="1" applyBorder="1" applyAlignment="1" applyProtection="1">
      <alignment horizontal="center" vertical="center" wrapText="1"/>
    </xf>
    <xf numFmtId="0" fontId="47" fillId="8" borderId="45" xfId="0" applyFont="1" applyFill="1" applyBorder="1" applyAlignment="1" applyProtection="1">
      <alignment horizontal="center" vertical="center" wrapText="1"/>
    </xf>
    <xf numFmtId="0" fontId="47" fillId="8" borderId="43" xfId="0" applyFont="1" applyFill="1" applyBorder="1" applyAlignment="1" applyProtection="1">
      <alignment horizontal="center" vertical="center" wrapText="1"/>
    </xf>
    <xf numFmtId="0" fontId="31" fillId="0" borderId="0" xfId="0" applyFont="1" applyBorder="1" applyAlignment="1" applyProtection="1">
      <alignment horizontal="center"/>
      <protection locked="0"/>
    </xf>
    <xf numFmtId="0" fontId="31" fillId="0" borderId="50" xfId="0" applyFont="1" applyBorder="1" applyAlignment="1" applyProtection="1">
      <alignment horizontal="center"/>
      <protection locked="0"/>
    </xf>
    <xf numFmtId="0" fontId="36" fillId="13" borderId="41" xfId="0" applyFont="1" applyFill="1" applyBorder="1" applyAlignment="1" applyProtection="1">
      <alignment horizontal="center" vertical="center"/>
    </xf>
    <xf numFmtId="0" fontId="36" fillId="13" borderId="43" xfId="0" applyFont="1" applyFill="1" applyBorder="1" applyAlignment="1" applyProtection="1">
      <alignment horizontal="center" vertical="center"/>
    </xf>
    <xf numFmtId="0" fontId="47" fillId="8" borderId="39" xfId="0" applyFont="1" applyFill="1" applyBorder="1" applyAlignment="1" applyProtection="1">
      <alignment horizontal="center" vertical="center" wrapText="1"/>
    </xf>
    <xf numFmtId="0" fontId="36" fillId="13" borderId="45" xfId="0" applyFont="1" applyFill="1" applyBorder="1" applyAlignment="1" applyProtection="1">
      <alignment horizontal="center" vertical="center"/>
    </xf>
    <xf numFmtId="0" fontId="12" fillId="13" borderId="41" xfId="0" applyFont="1" applyFill="1" applyBorder="1" applyAlignment="1" applyProtection="1">
      <alignment horizontal="center" vertical="center"/>
    </xf>
    <xf numFmtId="0" fontId="12" fillId="13" borderId="43" xfId="0" applyFont="1" applyFill="1" applyBorder="1" applyAlignment="1" applyProtection="1">
      <alignment horizontal="center" vertical="center"/>
    </xf>
    <xf numFmtId="2" fontId="47" fillId="8" borderId="39" xfId="0" applyNumberFormat="1" applyFont="1" applyFill="1" applyBorder="1" applyAlignment="1" applyProtection="1">
      <alignment horizontal="center" vertical="center" wrapText="1"/>
    </xf>
    <xf numFmtId="0" fontId="16" fillId="12" borderId="17" xfId="0" applyFont="1" applyFill="1" applyBorder="1" applyAlignment="1" applyProtection="1">
      <alignment horizontal="center" vertical="center"/>
    </xf>
    <xf numFmtId="0" fontId="16" fillId="12" borderId="18" xfId="0" applyFont="1" applyFill="1" applyBorder="1" applyAlignment="1" applyProtection="1">
      <alignment horizontal="center" vertical="center"/>
    </xf>
    <xf numFmtId="0" fontId="16" fillId="12" borderId="19" xfId="0" applyFont="1" applyFill="1" applyBorder="1" applyAlignment="1" applyProtection="1">
      <alignment horizontal="center" vertical="center"/>
    </xf>
    <xf numFmtId="0" fontId="54" fillId="8" borderId="39" xfId="0" applyFont="1" applyFill="1" applyBorder="1" applyAlignment="1" applyProtection="1">
      <alignment horizontal="center" vertical="center"/>
    </xf>
    <xf numFmtId="0" fontId="47" fillId="8" borderId="47" xfId="0" applyFont="1" applyFill="1" applyBorder="1" applyAlignment="1" applyProtection="1">
      <alignment horizontal="center" vertical="center" wrapText="1"/>
    </xf>
    <xf numFmtId="0" fontId="47" fillId="8" borderId="48" xfId="0" applyFont="1" applyFill="1" applyBorder="1" applyAlignment="1" applyProtection="1">
      <alignment horizontal="center" vertical="center" wrapText="1"/>
    </xf>
    <xf numFmtId="14" fontId="31" fillId="0" borderId="1" xfId="0" applyNumberFormat="1"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9" fontId="32" fillId="0" borderId="38" xfId="1" applyFont="1" applyFill="1" applyBorder="1" applyAlignment="1" applyProtection="1">
      <alignment horizontal="center" vertical="center" wrapText="1"/>
    </xf>
    <xf numFmtId="9" fontId="32" fillId="0" borderId="3" xfId="1" applyFont="1" applyFill="1" applyBorder="1" applyAlignment="1" applyProtection="1">
      <alignment horizontal="center" vertical="center" wrapText="1"/>
    </xf>
    <xf numFmtId="0" fontId="52" fillId="9" borderId="40" xfId="0" applyFont="1" applyFill="1" applyBorder="1" applyAlignment="1" applyProtection="1">
      <alignment horizontal="left" vertical="center" wrapText="1"/>
      <protection locked="0"/>
    </xf>
    <xf numFmtId="0" fontId="52" fillId="9" borderId="25" xfId="0" applyFont="1" applyFill="1" applyBorder="1" applyAlignment="1" applyProtection="1">
      <alignment horizontal="left" vertical="center" wrapText="1"/>
      <protection locked="0"/>
    </xf>
    <xf numFmtId="0" fontId="52" fillId="9" borderId="62" xfId="0" applyFont="1" applyFill="1" applyBorder="1" applyAlignment="1" applyProtection="1">
      <alignment horizontal="left" vertical="center" wrapText="1"/>
      <protection locked="0"/>
    </xf>
    <xf numFmtId="9" fontId="31" fillId="0" borderId="38" xfId="1" applyNumberFormat="1" applyFont="1" applyBorder="1" applyAlignment="1" applyProtection="1">
      <alignment horizontal="center" vertical="center" wrapText="1"/>
    </xf>
    <xf numFmtId="9" fontId="31" fillId="0" borderId="3" xfId="1" applyNumberFormat="1" applyFont="1" applyBorder="1" applyAlignment="1" applyProtection="1">
      <alignment horizontal="center" vertical="center" wrapText="1"/>
    </xf>
    <xf numFmtId="0" fontId="54" fillId="8" borderId="42" xfId="0" applyFont="1" applyFill="1" applyBorder="1" applyAlignment="1" applyProtection="1">
      <alignment horizontal="center" vertical="center" wrapText="1"/>
      <protection locked="0"/>
    </xf>
    <xf numFmtId="0" fontId="54" fillId="8" borderId="60" xfId="0" applyFont="1" applyFill="1" applyBorder="1" applyAlignment="1" applyProtection="1">
      <alignment horizontal="center" vertical="center" wrapText="1"/>
      <protection locked="0"/>
    </xf>
    <xf numFmtId="0" fontId="54" fillId="8" borderId="16" xfId="0"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0" fontId="31" fillId="0" borderId="1" xfId="0" applyFont="1" applyFill="1" applyBorder="1" applyAlignment="1" applyProtection="1">
      <alignment horizontal="justify" vertical="center" wrapText="1"/>
      <protection locked="0"/>
    </xf>
    <xf numFmtId="0" fontId="15" fillId="9" borderId="23"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53" fillId="9" borderId="33" xfId="0" applyFont="1" applyFill="1" applyBorder="1" applyAlignment="1" applyProtection="1">
      <alignment horizontal="center" vertical="center"/>
      <protection locked="0"/>
    </xf>
    <xf numFmtId="0" fontId="53" fillId="9" borderId="52" xfId="0" applyFont="1" applyFill="1" applyBorder="1" applyAlignment="1" applyProtection="1">
      <alignment horizontal="center" vertical="center"/>
      <protection locked="0"/>
    </xf>
    <xf numFmtId="0" fontId="53" fillId="9" borderId="34" xfId="0" applyFont="1" applyFill="1" applyBorder="1" applyAlignment="1" applyProtection="1">
      <alignment horizontal="center" vertical="center"/>
      <protection locked="0"/>
    </xf>
    <xf numFmtId="14" fontId="31" fillId="0" borderId="26" xfId="0" applyNumberFormat="1" applyFont="1" applyBorder="1" applyAlignment="1" applyProtection="1">
      <alignment horizontal="center"/>
      <protection locked="0"/>
    </xf>
    <xf numFmtId="0" fontId="31" fillId="0" borderId="26" xfId="0" applyFont="1" applyBorder="1" applyAlignment="1" applyProtection="1">
      <alignment horizontal="center"/>
      <protection locked="0"/>
    </xf>
    <xf numFmtId="0" fontId="12" fillId="9" borderId="13" xfId="0"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4" fillId="9" borderId="40" xfId="0" applyFont="1" applyFill="1" applyBorder="1" applyAlignment="1" applyProtection="1">
      <alignment horizontal="center"/>
      <protection locked="0"/>
    </xf>
    <xf numFmtId="0" fontId="14" fillId="9" borderId="25" xfId="0" applyFont="1" applyFill="1" applyBorder="1" applyAlignment="1" applyProtection="1">
      <alignment horizontal="center"/>
      <protection locked="0"/>
    </xf>
    <xf numFmtId="0" fontId="14" fillId="9" borderId="24" xfId="0" applyFont="1" applyFill="1" applyBorder="1" applyAlignment="1" applyProtection="1">
      <alignment horizontal="center"/>
      <protection locked="0"/>
    </xf>
    <xf numFmtId="0" fontId="54" fillId="8" borderId="54" xfId="0" applyFont="1" applyFill="1" applyBorder="1" applyAlignment="1" applyProtection="1">
      <alignment horizontal="center" vertical="center" wrapText="1"/>
      <protection locked="0"/>
    </xf>
    <xf numFmtId="9" fontId="31" fillId="0" borderId="1" xfId="1" applyFont="1" applyBorder="1" applyAlignment="1" applyProtection="1">
      <alignment horizontal="center" vertical="center" wrapText="1"/>
      <protection locked="0"/>
    </xf>
    <xf numFmtId="9" fontId="31" fillId="0" borderId="2" xfId="1" applyFont="1" applyBorder="1" applyAlignment="1" applyProtection="1">
      <alignment horizontal="center" vertical="center" wrapText="1"/>
      <protection locked="0"/>
    </xf>
    <xf numFmtId="9" fontId="31" fillId="0" borderId="2" xfId="1" applyFont="1" applyFill="1" applyBorder="1" applyAlignment="1" applyProtection="1">
      <alignment horizontal="center" vertical="center" wrapText="1"/>
      <protection locked="0"/>
    </xf>
    <xf numFmtId="9" fontId="31" fillId="0" borderId="3" xfId="1" applyFont="1" applyFill="1" applyBorder="1" applyAlignment="1" applyProtection="1">
      <alignment horizontal="center" vertical="center" wrapText="1"/>
      <protection locked="0"/>
    </xf>
    <xf numFmtId="9" fontId="31" fillId="0" borderId="4" xfId="1" applyFont="1" applyFill="1" applyBorder="1" applyAlignment="1" applyProtection="1">
      <alignment horizontal="center" vertical="center" wrapText="1"/>
      <protection locked="0"/>
    </xf>
    <xf numFmtId="0" fontId="30" fillId="0" borderId="2"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30" fillId="0" borderId="4" xfId="0" applyFont="1" applyFill="1" applyBorder="1" applyAlignment="1" applyProtection="1">
      <alignment horizontal="center" vertical="center" wrapText="1"/>
      <protection locked="0"/>
    </xf>
    <xf numFmtId="9" fontId="31" fillId="0" borderId="3" xfId="0" applyNumberFormat="1"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2" xfId="0" applyNumberFormat="1" applyFont="1" applyBorder="1" applyAlignment="1" applyProtection="1">
      <alignment horizontal="center" vertical="center" wrapText="1"/>
      <protection locked="0"/>
    </xf>
    <xf numFmtId="0" fontId="31" fillId="0" borderId="4" xfId="0" applyNumberFormat="1" applyFont="1" applyBorder="1" applyAlignment="1" applyProtection="1">
      <alignment horizontal="center" vertical="center" wrapText="1"/>
      <protection locked="0"/>
    </xf>
    <xf numFmtId="9" fontId="31" fillId="0" borderId="1" xfId="1" applyFont="1" applyFill="1" applyBorder="1" applyAlignment="1" applyProtection="1">
      <alignment horizontal="center" vertical="center" wrapText="1"/>
      <protection locked="0"/>
    </xf>
    <xf numFmtId="0" fontId="54" fillId="8" borderId="59"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14" fontId="31" fillId="0" borderId="4" xfId="0" applyNumberFormat="1" applyFont="1" applyBorder="1" applyAlignment="1" applyProtection="1">
      <alignment horizontal="center" vertical="center" wrapText="1"/>
      <protection locked="0"/>
    </xf>
    <xf numFmtId="9" fontId="31" fillId="0" borderId="4" xfId="0" applyNumberFormat="1" applyFont="1" applyBorder="1" applyAlignment="1" applyProtection="1">
      <alignment horizontal="center" vertical="center" wrapText="1"/>
      <protection locked="0"/>
    </xf>
    <xf numFmtId="9" fontId="31" fillId="0" borderId="38" xfId="0" applyNumberFormat="1" applyFont="1" applyBorder="1" applyAlignment="1" applyProtection="1">
      <alignment horizontal="center" vertical="center" wrapText="1"/>
      <protection locked="0"/>
    </xf>
    <xf numFmtId="0" fontId="31" fillId="0" borderId="38" xfId="0" applyFont="1" applyBorder="1" applyAlignment="1" applyProtection="1">
      <alignment horizontal="center" vertical="center" wrapText="1"/>
      <protection locked="0"/>
    </xf>
    <xf numFmtId="9" fontId="31" fillId="0" borderId="38" xfId="1" applyFont="1" applyBorder="1" applyAlignment="1" applyProtection="1">
      <alignment horizontal="center" vertical="center" wrapText="1"/>
      <protection locked="0"/>
    </xf>
    <xf numFmtId="9" fontId="31" fillId="0" borderId="3" xfId="1" applyFont="1" applyBorder="1" applyAlignment="1" applyProtection="1">
      <alignment horizontal="center" vertical="center" wrapText="1"/>
      <protection locked="0"/>
    </xf>
    <xf numFmtId="9" fontId="31" fillId="0" borderId="4" xfId="1" applyFont="1" applyBorder="1" applyAlignment="1" applyProtection="1">
      <alignment horizontal="center" vertical="center" wrapText="1"/>
      <protection locked="0"/>
    </xf>
    <xf numFmtId="0" fontId="47" fillId="8" borderId="17" xfId="0" applyFont="1" applyFill="1" applyBorder="1" applyAlignment="1" applyProtection="1">
      <alignment horizontal="center" vertical="center" wrapText="1"/>
    </xf>
    <xf numFmtId="0" fontId="47" fillId="8" borderId="18" xfId="0" applyFont="1" applyFill="1" applyBorder="1" applyAlignment="1" applyProtection="1">
      <alignment horizontal="center" vertical="center" wrapText="1"/>
    </xf>
    <xf numFmtId="0" fontId="47" fillId="8" borderId="19" xfId="0" applyFont="1" applyFill="1" applyBorder="1" applyAlignment="1" applyProtection="1">
      <alignment horizontal="center" vertical="center" wrapText="1"/>
    </xf>
    <xf numFmtId="9" fontId="31" fillId="0" borderId="1" xfId="0" applyNumberFormat="1" applyFont="1" applyBorder="1" applyAlignment="1" applyProtection="1">
      <alignment horizontal="center" vertical="center" wrapText="1"/>
      <protection locked="0"/>
    </xf>
    <xf numFmtId="9" fontId="32" fillId="0" borderId="1" xfId="1" applyFont="1" applyFill="1" applyBorder="1" applyAlignment="1" applyProtection="1">
      <alignment horizontal="center" vertical="center" wrapText="1"/>
    </xf>
    <xf numFmtId="9" fontId="31" fillId="0" borderId="1" xfId="1" applyNumberFormat="1" applyFont="1" applyBorder="1" applyAlignment="1" applyProtection="1">
      <alignment horizontal="center" vertical="center" wrapText="1"/>
    </xf>
    <xf numFmtId="9" fontId="31" fillId="0" borderId="4" xfId="1" applyNumberFormat="1" applyFont="1" applyBorder="1" applyAlignment="1" applyProtection="1">
      <alignment horizontal="center" vertical="center" wrapText="1"/>
    </xf>
    <xf numFmtId="0" fontId="14" fillId="9" borderId="1" xfId="0" applyFont="1" applyFill="1" applyBorder="1" applyAlignment="1" applyProtection="1">
      <alignment horizontal="center" vertical="center"/>
      <protection locked="0"/>
    </xf>
    <xf numFmtId="0" fontId="47" fillId="9" borderId="1" xfId="0" applyFont="1" applyFill="1" applyBorder="1" applyAlignment="1" applyProtection="1">
      <alignment horizontal="center" vertical="center"/>
      <protection locked="0"/>
    </xf>
    <xf numFmtId="0" fontId="58" fillId="9" borderId="1" xfId="0" applyFont="1" applyFill="1" applyBorder="1" applyAlignment="1">
      <alignment horizontal="left"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23" fillId="7" borderId="39" xfId="0" applyFont="1" applyFill="1" applyBorder="1" applyAlignment="1">
      <alignment horizontal="left"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8" fillId="7" borderId="4" xfId="0" applyFont="1" applyFill="1" applyBorder="1" applyAlignment="1">
      <alignment vertical="center" wrapText="1"/>
    </xf>
    <xf numFmtId="0" fontId="18" fillId="7" borderId="1" xfId="0" applyFont="1" applyFill="1" applyBorder="1" applyAlignment="1">
      <alignmen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0" fillId="5" borderId="44"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1" xfId="0" applyFont="1" applyBorder="1" applyAlignment="1">
      <alignment horizontal="center" vertical="center" wrapText="1"/>
    </xf>
    <xf numFmtId="0" fontId="21" fillId="6" borderId="1" xfId="0" applyFont="1" applyFill="1" applyBorder="1" applyAlignment="1" applyProtection="1">
      <alignment horizontal="center" vertical="center" wrapText="1"/>
    </xf>
    <xf numFmtId="0" fontId="49" fillId="9" borderId="1" xfId="0" applyFont="1" applyFill="1" applyBorder="1" applyAlignment="1" applyProtection="1">
      <alignment horizontal="center" vertical="center"/>
    </xf>
    <xf numFmtId="0" fontId="50" fillId="9" borderId="1" xfId="0" applyFont="1" applyFill="1" applyBorder="1" applyAlignment="1" applyProtection="1">
      <alignment horizontal="center" vertical="center"/>
    </xf>
    <xf numFmtId="0" fontId="22" fillId="7" borderId="17" xfId="0" applyFont="1" applyFill="1" applyBorder="1" applyAlignment="1" applyProtection="1">
      <alignment horizontal="center" vertical="center" wrapText="1"/>
    </xf>
    <xf numFmtId="0" fontId="22" fillId="7" borderId="18" xfId="0" applyFont="1" applyFill="1" applyBorder="1" applyAlignment="1" applyProtection="1">
      <alignment horizontal="center" vertical="center" wrapText="1"/>
    </xf>
    <xf numFmtId="0" fontId="22" fillId="7" borderId="19" xfId="0" applyFont="1" applyFill="1" applyBorder="1" applyAlignment="1" applyProtection="1">
      <alignment horizontal="center" vertical="center" wrapText="1"/>
    </xf>
    <xf numFmtId="9" fontId="19" fillId="0" borderId="2" xfId="0" applyNumberFormat="1" applyFont="1" applyFill="1" applyBorder="1" applyAlignment="1" applyProtection="1">
      <alignment horizontal="center" vertical="center" wrapText="1"/>
    </xf>
    <xf numFmtId="9" fontId="19" fillId="0" borderId="3" xfId="0" applyNumberFormat="1" applyFont="1" applyFill="1" applyBorder="1" applyAlignment="1" applyProtection="1">
      <alignment horizontal="center" vertical="center" wrapText="1"/>
    </xf>
    <xf numFmtId="9" fontId="19" fillId="0" borderId="4" xfId="0" applyNumberFormat="1" applyFont="1" applyFill="1" applyBorder="1" applyAlignment="1" applyProtection="1">
      <alignment horizontal="center" vertical="center" wrapText="1"/>
    </xf>
    <xf numFmtId="164" fontId="10" fillId="0" borderId="2" xfId="0" applyNumberFormat="1" applyFont="1" applyBorder="1" applyAlignment="1" applyProtection="1">
      <alignment horizontal="center" vertical="center"/>
    </xf>
    <xf numFmtId="164" fontId="10" fillId="0" borderId="3" xfId="0" applyNumberFormat="1" applyFont="1" applyBorder="1" applyAlignment="1" applyProtection="1">
      <alignment horizontal="center" vertical="center"/>
    </xf>
    <xf numFmtId="164" fontId="10" fillId="0" borderId="4" xfId="0" applyNumberFormat="1" applyFont="1" applyBorder="1" applyAlignment="1" applyProtection="1">
      <alignment horizontal="center" vertical="center"/>
    </xf>
    <xf numFmtId="0" fontId="11" fillId="6" borderId="1"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164" fontId="10" fillId="0" borderId="1" xfId="0" applyNumberFormat="1" applyFont="1" applyBorder="1" applyAlignment="1" applyProtection="1">
      <alignment horizontal="center" vertical="center"/>
    </xf>
    <xf numFmtId="0" fontId="14" fillId="0" borderId="1" xfId="0" applyFont="1" applyBorder="1" applyAlignment="1" applyProtection="1">
      <alignment horizontal="center" vertical="center"/>
    </xf>
    <xf numFmtId="0" fontId="14" fillId="9" borderId="1" xfId="0" applyFont="1" applyFill="1" applyBorder="1" applyAlignment="1" applyProtection="1">
      <alignment horizontal="center" vertical="center"/>
    </xf>
    <xf numFmtId="0" fontId="20" fillId="0" borderId="1" xfId="0" applyFont="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14" fillId="0" borderId="1" xfId="0" applyFont="1" applyBorder="1" applyAlignment="1" applyProtection="1">
      <alignment horizontal="center"/>
    </xf>
    <xf numFmtId="0" fontId="10" fillId="0" borderId="1"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10" fillId="5" borderId="37" xfId="0" applyFont="1" applyFill="1" applyBorder="1" applyAlignment="1" applyProtection="1">
      <alignment horizontal="center" vertical="center" wrapText="1"/>
    </xf>
    <xf numFmtId="0" fontId="10" fillId="5" borderId="38"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4" fillId="0" borderId="41" xfId="0" applyFont="1" applyBorder="1" applyAlignment="1" applyProtection="1">
      <alignment horizontal="left" vertical="center" wrapText="1"/>
    </xf>
    <xf numFmtId="0" fontId="14" fillId="0" borderId="41" xfId="0" applyFont="1" applyBorder="1" applyAlignment="1" applyProtection="1">
      <alignment horizontal="left" vertical="center"/>
    </xf>
    <xf numFmtId="0" fontId="10" fillId="5" borderId="8"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10" fillId="5" borderId="42"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wrapText="1"/>
    </xf>
    <xf numFmtId="0" fontId="10" fillId="5" borderId="36" xfId="0" applyFont="1" applyFill="1" applyBorder="1" applyAlignment="1" applyProtection="1">
      <alignment horizontal="center" vertical="center" wrapText="1"/>
    </xf>
    <xf numFmtId="0" fontId="10" fillId="5" borderId="30" xfId="0" applyFont="1" applyFill="1" applyBorder="1" applyAlignment="1" applyProtection="1">
      <alignment horizontal="center" vertical="center" wrapText="1"/>
    </xf>
    <xf numFmtId="0" fontId="14" fillId="0" borderId="0" xfId="0" applyFont="1" applyBorder="1" applyAlignment="1" applyProtection="1">
      <alignment horizontal="left"/>
    </xf>
    <xf numFmtId="0" fontId="36" fillId="12" borderId="17" xfId="0" applyFont="1" applyFill="1" applyBorder="1" applyAlignment="1" applyProtection="1">
      <alignment horizontal="center" vertical="center" wrapText="1"/>
    </xf>
    <xf numFmtId="0" fontId="36" fillId="12" borderId="18" xfId="0" applyFont="1" applyFill="1" applyBorder="1" applyAlignment="1" applyProtection="1">
      <alignment horizontal="center" vertical="center" wrapText="1"/>
    </xf>
    <xf numFmtId="0" fontId="36" fillId="12" borderId="19" xfId="0" applyFont="1" applyFill="1" applyBorder="1" applyAlignment="1" applyProtection="1">
      <alignment horizontal="center" vertical="center" wrapText="1"/>
    </xf>
    <xf numFmtId="0" fontId="25" fillId="13" borderId="17" xfId="0" applyFont="1" applyFill="1" applyBorder="1" applyAlignment="1" applyProtection="1">
      <alignment horizontal="center" vertical="top" wrapText="1"/>
    </xf>
    <xf numFmtId="0" fontId="25" fillId="13" borderId="18" xfId="0" applyFont="1" applyFill="1" applyBorder="1" applyAlignment="1" applyProtection="1">
      <alignment horizontal="center" vertical="top" wrapText="1"/>
    </xf>
    <xf numFmtId="0" fontId="25" fillId="13" borderId="19" xfId="0" applyFont="1" applyFill="1" applyBorder="1" applyAlignment="1" applyProtection="1">
      <alignment horizontal="center" vertical="top" wrapText="1"/>
    </xf>
    <xf numFmtId="0" fontId="14" fillId="0" borderId="44" xfId="0" applyFont="1" applyBorder="1" applyAlignment="1" applyProtection="1">
      <alignment horizontal="left" vertical="center" wrapText="1"/>
    </xf>
    <xf numFmtId="0" fontId="10" fillId="0" borderId="1" xfId="0" applyFont="1" applyBorder="1" applyAlignment="1" applyProtection="1">
      <alignment horizontal="center" vertical="center"/>
    </xf>
    <xf numFmtId="0" fontId="10" fillId="0" borderId="1" xfId="0" applyFont="1" applyBorder="1" applyAlignment="1" applyProtection="1">
      <alignment horizontal="center" vertical="center" wrapText="1"/>
    </xf>
    <xf numFmtId="0" fontId="16" fillId="12" borderId="17" xfId="0" applyFont="1" applyFill="1" applyBorder="1" applyAlignment="1">
      <alignment horizontal="center" vertical="center"/>
    </xf>
    <xf numFmtId="0" fontId="16" fillId="12" borderId="18" xfId="0" applyFont="1" applyFill="1" applyBorder="1" applyAlignment="1">
      <alignment horizontal="center" vertical="center"/>
    </xf>
    <xf numFmtId="0" fontId="16" fillId="12" borderId="19" xfId="0" applyFont="1" applyFill="1" applyBorder="1" applyAlignment="1">
      <alignment horizontal="center" vertical="center"/>
    </xf>
    <xf numFmtId="0" fontId="37" fillId="9" borderId="25" xfId="0" applyFont="1" applyFill="1" applyBorder="1" applyAlignment="1">
      <alignment horizontal="center"/>
    </xf>
    <xf numFmtId="0" fontId="37" fillId="9" borderId="32" xfId="0" applyFont="1" applyFill="1" applyBorder="1" applyAlignment="1">
      <alignment horizontal="center"/>
    </xf>
    <xf numFmtId="0" fontId="37" fillId="9" borderId="1" xfId="0" applyFont="1" applyFill="1" applyBorder="1" applyAlignment="1">
      <alignment horizontal="left" vertical="center" wrapText="1"/>
    </xf>
    <xf numFmtId="9" fontId="37" fillId="4" borderId="1" xfId="1" applyFont="1" applyFill="1" applyBorder="1" applyAlignment="1">
      <alignment horizontal="center" vertical="center"/>
    </xf>
    <xf numFmtId="0" fontId="27" fillId="9" borderId="20" xfId="0" applyFont="1" applyFill="1" applyBorder="1" applyAlignment="1" applyProtection="1">
      <alignment horizontal="center" vertical="center"/>
      <protection locked="0"/>
    </xf>
    <xf numFmtId="0" fontId="37" fillId="9" borderId="0" xfId="0" applyFont="1" applyFill="1" applyBorder="1" applyAlignment="1">
      <alignment horizontal="center"/>
    </xf>
    <xf numFmtId="0" fontId="37" fillId="9" borderId="50" xfId="0" applyFont="1" applyFill="1" applyBorder="1" applyAlignment="1">
      <alignment horizontal="center"/>
    </xf>
    <xf numFmtId="0" fontId="25" fillId="13" borderId="17" xfId="0" applyFont="1" applyFill="1" applyBorder="1" applyAlignment="1" applyProtection="1">
      <alignment horizontal="center" vertical="center"/>
      <protection locked="0"/>
    </xf>
    <xf numFmtId="0" fontId="25" fillId="13" borderId="18" xfId="0" applyFont="1" applyFill="1" applyBorder="1" applyAlignment="1" applyProtection="1">
      <alignment horizontal="center" vertical="center"/>
      <protection locked="0"/>
    </xf>
    <xf numFmtId="0" fontId="25" fillId="13" borderId="19" xfId="0" applyFont="1" applyFill="1" applyBorder="1" applyAlignment="1" applyProtection="1">
      <alignment horizontal="center" vertical="center"/>
      <protection locked="0"/>
    </xf>
    <xf numFmtId="9" fontId="37" fillId="4" borderId="2" xfId="0" applyNumberFormat="1" applyFont="1" applyFill="1" applyBorder="1" applyAlignment="1">
      <alignment horizontal="center" vertical="center"/>
    </xf>
    <xf numFmtId="0" fontId="37" fillId="4" borderId="4" xfId="0" applyFont="1" applyFill="1" applyBorder="1" applyAlignment="1">
      <alignment horizontal="center" vertical="center"/>
    </xf>
    <xf numFmtId="0" fontId="37" fillId="0" borderId="2" xfId="0" applyFont="1" applyBorder="1" applyAlignment="1">
      <alignment horizontal="left" vertical="center"/>
    </xf>
    <xf numFmtId="0" fontId="37" fillId="0" borderId="4" xfId="0" applyFont="1" applyBorder="1" applyAlignment="1">
      <alignment horizontal="left" vertical="center"/>
    </xf>
    <xf numFmtId="9" fontId="37" fillId="0" borderId="2" xfId="0" applyNumberFormat="1" applyFont="1" applyBorder="1" applyAlignment="1">
      <alignment horizontal="center" vertical="center"/>
    </xf>
    <xf numFmtId="9" fontId="37" fillId="0" borderId="4" xfId="0" applyNumberFormat="1" applyFont="1" applyBorder="1" applyAlignment="1">
      <alignment horizontal="center" vertical="center"/>
    </xf>
    <xf numFmtId="0" fontId="56" fillId="9" borderId="1" xfId="0" applyFont="1" applyFill="1" applyBorder="1" applyAlignment="1">
      <alignment horizontal="left"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1.jpg@01D4ADA9.F02D5CD0" TargetMode="External"/><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197427</xdr:colOff>
      <xdr:row>0</xdr:row>
      <xdr:rowOff>69273</xdr:rowOff>
    </xdr:from>
    <xdr:to>
      <xdr:col>2</xdr:col>
      <xdr:colOff>1420091</xdr:colOff>
      <xdr:row>3</xdr:row>
      <xdr:rowOff>262544</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952" y="69273"/>
          <a:ext cx="1222664" cy="133627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12</xdr:col>
      <xdr:colOff>1595438</xdr:colOff>
      <xdr:row>39</xdr:row>
      <xdr:rowOff>71437</xdr:rowOff>
    </xdr:from>
    <xdr:to>
      <xdr:col>12</xdr:col>
      <xdr:colOff>2544128</xdr:colOff>
      <xdr:row>39</xdr:row>
      <xdr:rowOff>568642</xdr:rowOff>
    </xdr:to>
    <xdr:pic>
      <xdr:nvPicPr>
        <xdr:cNvPr id="3" name="Imagen 2" descr="cid:image001.jpg@01D4ADA9.F02D5CD0"/>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4788813" y="21502687"/>
          <a:ext cx="948690" cy="4972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252942</xdr:colOff>
      <xdr:row>0</xdr:row>
      <xdr:rowOff>0</xdr:rowOff>
    </xdr:from>
    <xdr:to>
      <xdr:col>2</xdr:col>
      <xdr:colOff>1423525</xdr:colOff>
      <xdr:row>3</xdr:row>
      <xdr:rowOff>323850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867" y="0"/>
          <a:ext cx="1437283" cy="1466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1047748</xdr:colOff>
      <xdr:row>0</xdr:row>
      <xdr:rowOff>54429</xdr:rowOff>
    </xdr:from>
    <xdr:to>
      <xdr:col>2</xdr:col>
      <xdr:colOff>2343933</xdr:colOff>
      <xdr:row>3</xdr:row>
      <xdr:rowOff>340179</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8" y="54429"/>
          <a:ext cx="1296185" cy="14287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upersociedades.gov.co/Users/hoslanders/AppData/Local/Microsoft/Windows/INetCache/Content.Outlook/XPYWYZF9/GTH-F-025%20Evaluaci&#243;n%20Acuerdos%20de%20Gest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rtacion "/>
      <sheetName val="ANEXO 1"/>
      <sheetName val="Seguimiento 2"/>
      <sheetName val="Seguimiento 3"/>
      <sheetName val="Seguimiento 4"/>
      <sheetName val="Final"/>
      <sheetName val="Componente de Gestion Adicional"/>
      <sheetName val="ANEXO 2"/>
      <sheetName val="ANEXO 2.1."/>
      <sheetName val="ANEXO 2.2"/>
      <sheetName val="ANEXO 3"/>
      <sheetName val="Instructivo"/>
    </sheetNames>
    <sheetDataSet>
      <sheetData sheetId="0" refreshError="1"/>
      <sheetData sheetId="1" refreshError="1">
        <row r="1">
          <cell r="C1" t="str">
            <v>SUPERINTENDENCIA DE SOCIEDADES</v>
          </cell>
        </row>
        <row r="2">
          <cell r="C2" t="str">
            <v>SISTEMA DE GESTION INTEGRADO</v>
          </cell>
        </row>
        <row r="3">
          <cell r="C3" t="str">
            <v>PROCESO: GESTION DE TALENTO HUMANO</v>
          </cell>
        </row>
        <row r="4">
          <cell r="C4" t="str">
            <v>FORMATO: ACUERDOS DE GESTIÓN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ht="13.9" x14ac:dyDescent="0.25">
      <c r="B2" s="228" t="s">
        <v>0</v>
      </c>
      <c r="C2" s="228"/>
      <c r="D2" s="228"/>
      <c r="E2" s="228"/>
      <c r="F2" s="228"/>
      <c r="G2" s="228"/>
      <c r="H2" s="228"/>
      <c r="I2" s="228"/>
    </row>
    <row r="3" spans="1:9" ht="13.9" x14ac:dyDescent="0.25">
      <c r="B3" s="238" t="s">
        <v>1</v>
      </c>
      <c r="C3" s="238"/>
      <c r="D3" s="238"/>
      <c r="E3" s="238"/>
      <c r="F3" s="238"/>
      <c r="G3" s="238"/>
      <c r="H3" s="238"/>
      <c r="I3" s="238"/>
    </row>
    <row r="4" spans="1:9" ht="13.9" x14ac:dyDescent="0.25">
      <c r="C4" s="2" t="s">
        <v>2</v>
      </c>
      <c r="D4" s="3" t="s">
        <v>3</v>
      </c>
      <c r="E4" s="20"/>
    </row>
    <row r="5" spans="1:9" ht="13.9" x14ac:dyDescent="0.25">
      <c r="C5" s="2" t="s">
        <v>4</v>
      </c>
      <c r="D5" s="3" t="s">
        <v>5</v>
      </c>
      <c r="E5" s="20"/>
    </row>
    <row r="6" spans="1:9" ht="13.9" x14ac:dyDescent="0.25">
      <c r="C6" s="4" t="s">
        <v>6</v>
      </c>
      <c r="D6" s="5" t="s">
        <v>7</v>
      </c>
      <c r="E6" s="20"/>
    </row>
    <row r="7" spans="1:9" ht="13.9" x14ac:dyDescent="0.25">
      <c r="C7" s="4" t="s">
        <v>8</v>
      </c>
      <c r="D7" s="5" t="s">
        <v>9</v>
      </c>
      <c r="E7" s="20"/>
    </row>
    <row r="8" spans="1:9" ht="13.9" x14ac:dyDescent="0.25">
      <c r="C8" s="4" t="s">
        <v>10</v>
      </c>
      <c r="D8" s="6">
        <v>41656</v>
      </c>
      <c r="E8" s="21"/>
    </row>
    <row r="9" spans="1:9" x14ac:dyDescent="0.25">
      <c r="C9" s="232" t="s">
        <v>11</v>
      </c>
      <c r="D9" s="5" t="s">
        <v>12</v>
      </c>
      <c r="E9" s="20"/>
      <c r="F9" s="7"/>
      <c r="I9" s="8"/>
    </row>
    <row r="10" spans="1:9" x14ac:dyDescent="0.25">
      <c r="C10" s="232"/>
      <c r="D10" s="5" t="s">
        <v>13</v>
      </c>
      <c r="E10" s="20"/>
    </row>
    <row r="12" spans="1:9" ht="13.9" x14ac:dyDescent="0.25">
      <c r="A12" s="233" t="s">
        <v>14</v>
      </c>
      <c r="B12" s="234"/>
      <c r="C12" s="234"/>
      <c r="D12" s="234"/>
      <c r="E12" s="234"/>
      <c r="F12" s="234"/>
      <c r="G12" s="234"/>
      <c r="H12" s="234"/>
      <c r="I12" s="235"/>
    </row>
    <row r="13" spans="1:9" ht="13.9" x14ac:dyDescent="0.25">
      <c r="A13" s="233" t="s">
        <v>15</v>
      </c>
      <c r="B13" s="234"/>
      <c r="C13" s="234"/>
      <c r="D13" s="234"/>
      <c r="E13" s="234"/>
      <c r="F13" s="234"/>
      <c r="G13" s="234"/>
      <c r="H13" s="234"/>
      <c r="I13" s="235"/>
    </row>
    <row r="14" spans="1:9" ht="13.9" x14ac:dyDescent="0.25">
      <c r="A14" s="239"/>
      <c r="B14" s="240"/>
      <c r="C14" s="240"/>
      <c r="D14" s="240"/>
      <c r="E14" s="240"/>
      <c r="F14" s="240"/>
      <c r="G14" s="241"/>
      <c r="H14" s="230" t="s">
        <v>16</v>
      </c>
      <c r="I14" s="231"/>
    </row>
    <row r="15" spans="1:9" ht="28.5" x14ac:dyDescent="0.25">
      <c r="A15" s="176" t="s">
        <v>17</v>
      </c>
      <c r="B15" s="22" t="s">
        <v>18</v>
      </c>
      <c r="C15" s="35" t="s">
        <v>19</v>
      </c>
      <c r="D15" s="22" t="s">
        <v>20</v>
      </c>
      <c r="E15" s="176" t="s">
        <v>21</v>
      </c>
      <c r="F15" s="176" t="s">
        <v>22</v>
      </c>
      <c r="G15" s="49" t="s">
        <v>23</v>
      </c>
      <c r="H15" s="176" t="s">
        <v>24</v>
      </c>
      <c r="I15" s="176" t="s">
        <v>25</v>
      </c>
    </row>
    <row r="16" spans="1:9" ht="30" x14ac:dyDescent="0.25">
      <c r="A16" s="236" t="s">
        <v>26</v>
      </c>
      <c r="B16" s="237">
        <v>0.3</v>
      </c>
      <c r="C16" s="229" t="s">
        <v>27</v>
      </c>
      <c r="D16" s="10" t="s">
        <v>28</v>
      </c>
      <c r="E16" s="215">
        <v>4</v>
      </c>
      <c r="F16" s="215" t="s">
        <v>29</v>
      </c>
      <c r="G16" s="229" t="s">
        <v>30</v>
      </c>
      <c r="H16" s="215"/>
      <c r="I16" s="218"/>
    </row>
    <row r="17" spans="1:9" ht="56.25" customHeight="1" x14ac:dyDescent="0.25">
      <c r="A17" s="236"/>
      <c r="B17" s="236"/>
      <c r="C17" s="229"/>
      <c r="D17" s="11" t="s">
        <v>31</v>
      </c>
      <c r="E17" s="216"/>
      <c r="F17" s="216"/>
      <c r="G17" s="229"/>
      <c r="H17" s="216"/>
      <c r="I17" s="218"/>
    </row>
    <row r="18" spans="1:9" ht="25.5" customHeight="1" x14ac:dyDescent="0.25">
      <c r="A18" s="236"/>
      <c r="B18" s="236"/>
      <c r="C18" s="229"/>
      <c r="D18" s="11" t="s">
        <v>32</v>
      </c>
      <c r="E18" s="216"/>
      <c r="F18" s="216"/>
      <c r="G18" s="229"/>
      <c r="H18" s="216"/>
      <c r="I18" s="218"/>
    </row>
    <row r="19" spans="1:9" ht="49.5" customHeight="1" x14ac:dyDescent="0.25">
      <c r="A19" s="236"/>
      <c r="B19" s="236"/>
      <c r="C19" s="229"/>
      <c r="D19" s="11" t="s">
        <v>33</v>
      </c>
      <c r="E19" s="217"/>
      <c r="F19" s="217"/>
      <c r="G19" s="229"/>
      <c r="H19" s="217"/>
      <c r="I19" s="218"/>
    </row>
    <row r="20" spans="1:9" ht="82.5" customHeight="1" x14ac:dyDescent="0.25">
      <c r="A20" s="225" t="s">
        <v>34</v>
      </c>
      <c r="B20" s="222">
        <v>0.3</v>
      </c>
      <c r="C20" s="215" t="s">
        <v>35</v>
      </c>
      <c r="D20" s="11" t="s">
        <v>36</v>
      </c>
      <c r="E20" s="215">
        <v>20</v>
      </c>
      <c r="F20" s="215" t="s">
        <v>37</v>
      </c>
      <c r="G20" s="175" t="s">
        <v>38</v>
      </c>
      <c r="H20" s="215"/>
      <c r="I20" s="219"/>
    </row>
    <row r="21" spans="1:9" ht="68.25" customHeight="1" x14ac:dyDescent="0.25">
      <c r="A21" s="226"/>
      <c r="B21" s="223"/>
      <c r="C21" s="216"/>
      <c r="D21" s="11" t="s">
        <v>39</v>
      </c>
      <c r="E21" s="216"/>
      <c r="F21" s="216"/>
      <c r="G21" s="175" t="s">
        <v>40</v>
      </c>
      <c r="H21" s="216"/>
      <c r="I21" s="220"/>
    </row>
    <row r="22" spans="1:9" ht="66" customHeight="1" x14ac:dyDescent="0.25">
      <c r="A22" s="227"/>
      <c r="B22" s="224"/>
      <c r="C22" s="217"/>
      <c r="D22" s="11" t="s">
        <v>41</v>
      </c>
      <c r="E22" s="217"/>
      <c r="F22" s="217"/>
      <c r="G22" s="175" t="s">
        <v>42</v>
      </c>
      <c r="H22" s="217"/>
      <c r="I22" s="221"/>
    </row>
    <row r="23" spans="1:9" ht="97.5" customHeight="1" x14ac:dyDescent="0.25">
      <c r="A23" s="225" t="s">
        <v>43</v>
      </c>
      <c r="B23" s="222">
        <v>0.4</v>
      </c>
      <c r="C23" s="215" t="s">
        <v>44</v>
      </c>
      <c r="D23" s="11" t="s">
        <v>45</v>
      </c>
      <c r="E23" s="215">
        <v>15</v>
      </c>
      <c r="F23" s="215" t="s">
        <v>29</v>
      </c>
      <c r="G23" s="215" t="s">
        <v>42</v>
      </c>
      <c r="H23" s="215"/>
      <c r="I23" s="219"/>
    </row>
    <row r="24" spans="1:9" ht="55.5" customHeight="1" x14ac:dyDescent="0.25">
      <c r="A24" s="226"/>
      <c r="B24" s="223"/>
      <c r="C24" s="216"/>
      <c r="D24" s="11" t="s">
        <v>46</v>
      </c>
      <c r="E24" s="216"/>
      <c r="F24" s="216"/>
      <c r="G24" s="216"/>
      <c r="H24" s="216"/>
      <c r="I24" s="220"/>
    </row>
    <row r="25" spans="1:9" ht="55.5" customHeight="1" x14ac:dyDescent="0.25">
      <c r="A25" s="227"/>
      <c r="B25" s="224"/>
      <c r="C25" s="217"/>
      <c r="D25" s="11" t="s">
        <v>47</v>
      </c>
      <c r="E25" s="217"/>
      <c r="F25" s="217"/>
      <c r="G25" s="217"/>
      <c r="H25" s="217"/>
      <c r="I25" s="221"/>
    </row>
    <row r="26" spans="1:9" x14ac:dyDescent="0.25">
      <c r="A26" s="176" t="s">
        <v>48</v>
      </c>
      <c r="B26" s="12">
        <f>SUM(B16:B25)</f>
        <v>1</v>
      </c>
      <c r="C26" s="5"/>
      <c r="D26" s="5"/>
      <c r="E26" s="5"/>
      <c r="F26" s="11"/>
      <c r="G26" s="5"/>
      <c r="H26" s="5"/>
      <c r="I26" s="5"/>
    </row>
    <row r="27" spans="1:9" ht="4.5" customHeight="1" thickBot="1" x14ac:dyDescent="0.3">
      <c r="A27" s="13"/>
    </row>
    <row r="28" spans="1:9" ht="27" customHeight="1" x14ac:dyDescent="0.25">
      <c r="A28" s="13"/>
      <c r="C28" s="210"/>
      <c r="D28" s="211"/>
      <c r="E28" s="181"/>
      <c r="F28" s="213"/>
      <c r="G28" s="214"/>
      <c r="H28" s="24"/>
    </row>
    <row r="29" spans="1:9" ht="15.75" thickBot="1" x14ac:dyDescent="0.3">
      <c r="A29" s="13"/>
      <c r="C29" s="208" t="s">
        <v>49</v>
      </c>
      <c r="D29" s="209"/>
      <c r="E29" s="180"/>
      <c r="F29" s="209" t="s">
        <v>50</v>
      </c>
      <c r="G29" s="212"/>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zoomScale="70" zoomScaleSheetLayoutView="70" workbookViewId="0">
      <selection activeCell="B11" sqref="B11:H11"/>
    </sheetView>
  </sheetViews>
  <sheetFormatPr baseColWidth="10" defaultColWidth="11.42578125" defaultRowHeight="18" x14ac:dyDescent="0.25"/>
  <cols>
    <col min="1" max="1" width="5.28515625" style="97" customWidth="1"/>
    <col min="2" max="2" width="4.7109375" style="97" customWidth="1"/>
    <col min="3" max="3" width="57.28515625" style="97" customWidth="1"/>
    <col min="4" max="4" width="59.28515625" style="97" customWidth="1"/>
    <col min="5" max="5" width="37.42578125" style="97" customWidth="1"/>
    <col min="6" max="6" width="40.85546875" style="97" customWidth="1"/>
    <col min="7" max="7" width="37.85546875" style="97" customWidth="1"/>
    <col min="8" max="8" width="7" style="97" customWidth="1"/>
    <col min="9" max="9" width="8.28515625" style="97" customWidth="1"/>
    <col min="10" max="10" width="24.7109375" style="97" bestFit="1" customWidth="1"/>
    <col min="11" max="16384" width="11.42578125" style="97"/>
  </cols>
  <sheetData>
    <row r="1" spans="1:9" ht="30" customHeight="1" x14ac:dyDescent="0.25">
      <c r="B1" s="437"/>
      <c r="C1" s="437"/>
      <c r="D1" s="489" t="str">
        <f>+'[1]ANEXO 1'!C1</f>
        <v>SUPERINTENDENCIA DE SOCIEDADES</v>
      </c>
      <c r="E1" s="489"/>
      <c r="F1" s="489"/>
      <c r="G1" s="488" t="s">
        <v>280</v>
      </c>
      <c r="H1" s="488"/>
    </row>
    <row r="2" spans="1:9" ht="30" customHeight="1" x14ac:dyDescent="0.25">
      <c r="B2" s="437"/>
      <c r="C2" s="437"/>
      <c r="D2" s="489" t="str">
        <f>+'[1]ANEXO 1'!C2</f>
        <v>SISTEMA DE GESTION INTEGRADO</v>
      </c>
      <c r="E2" s="489"/>
      <c r="F2" s="489"/>
      <c r="G2" s="488" t="s">
        <v>286</v>
      </c>
      <c r="H2" s="488"/>
    </row>
    <row r="3" spans="1:9" ht="30" customHeight="1" x14ac:dyDescent="0.25">
      <c r="B3" s="437"/>
      <c r="C3" s="437"/>
      <c r="D3" s="489" t="str">
        <f>+'[1]ANEXO 1'!C3</f>
        <v>PROCESO: GESTION DE TALENTO HUMANO</v>
      </c>
      <c r="E3" s="489"/>
      <c r="F3" s="489"/>
      <c r="G3" s="488" t="s">
        <v>285</v>
      </c>
      <c r="H3" s="488"/>
    </row>
    <row r="4" spans="1:9" ht="30" customHeight="1" x14ac:dyDescent="0.25">
      <c r="B4" s="437"/>
      <c r="C4" s="437"/>
      <c r="D4" s="490" t="str">
        <f>+'[1]ANEXO 1'!C4</f>
        <v>FORMATO: ACUERDOS DE GESTIÓN</v>
      </c>
      <c r="E4" s="490"/>
      <c r="F4" s="490"/>
      <c r="G4" s="488" t="s">
        <v>284</v>
      </c>
      <c r="H4" s="488"/>
    </row>
    <row r="5" spans="1:9" ht="18.75" thickBot="1" x14ac:dyDescent="0.3">
      <c r="A5" s="115"/>
      <c r="B5" s="115"/>
      <c r="C5" s="115"/>
      <c r="D5" s="115"/>
      <c r="E5" s="115"/>
      <c r="F5" s="115"/>
      <c r="G5" s="115"/>
      <c r="H5" s="115"/>
      <c r="I5" s="115"/>
    </row>
    <row r="6" spans="1:9" ht="36.75" customHeight="1" thickBot="1" x14ac:dyDescent="0.3">
      <c r="A6" s="115"/>
      <c r="B6" s="469" t="s">
        <v>244</v>
      </c>
      <c r="C6" s="470"/>
      <c r="D6" s="470"/>
      <c r="E6" s="470"/>
      <c r="F6" s="470"/>
      <c r="G6" s="470"/>
      <c r="H6" s="471"/>
      <c r="I6" s="115"/>
    </row>
    <row r="7" spans="1:9" x14ac:dyDescent="0.25">
      <c r="A7" s="115"/>
      <c r="B7" s="98"/>
      <c r="C7" s="99" t="s">
        <v>245</v>
      </c>
      <c r="D7" s="472"/>
      <c r="E7" s="472"/>
      <c r="F7" s="472"/>
      <c r="G7" s="472"/>
      <c r="H7" s="100"/>
      <c r="I7" s="115"/>
    </row>
    <row r="8" spans="1:9" x14ac:dyDescent="0.25">
      <c r="A8" s="115"/>
      <c r="B8" s="98"/>
      <c r="C8" s="99" t="s">
        <v>246</v>
      </c>
      <c r="D8" s="473"/>
      <c r="E8" s="473"/>
      <c r="F8" s="473"/>
      <c r="G8" s="473"/>
      <c r="H8" s="100"/>
      <c r="I8" s="115"/>
    </row>
    <row r="9" spans="1:9" x14ac:dyDescent="0.25">
      <c r="A9" s="115"/>
      <c r="B9" s="98"/>
      <c r="C9" s="99" t="s">
        <v>247</v>
      </c>
      <c r="D9" s="473"/>
      <c r="E9" s="473"/>
      <c r="F9" s="473"/>
      <c r="G9" s="473"/>
      <c r="H9" s="100"/>
      <c r="I9" s="115"/>
    </row>
    <row r="10" spans="1:9" ht="18.75" thickBot="1" x14ac:dyDescent="0.3">
      <c r="A10" s="115"/>
      <c r="B10" s="98"/>
      <c r="C10" s="99"/>
      <c r="D10" s="195"/>
      <c r="E10" s="195"/>
      <c r="F10" s="195"/>
      <c r="G10" s="195"/>
      <c r="H10" s="100"/>
      <c r="I10" s="115"/>
    </row>
    <row r="11" spans="1:9" ht="36" customHeight="1" thickBot="1" x14ac:dyDescent="0.3">
      <c r="A11" s="115"/>
      <c r="B11" s="479" t="s">
        <v>248</v>
      </c>
      <c r="C11" s="480"/>
      <c r="D11" s="480"/>
      <c r="E11" s="480"/>
      <c r="F11" s="480"/>
      <c r="G11" s="480"/>
      <c r="H11" s="481"/>
      <c r="I11" s="115"/>
    </row>
    <row r="12" spans="1:9" x14ac:dyDescent="0.25">
      <c r="A12" s="115"/>
      <c r="B12" s="98"/>
      <c r="C12" s="101"/>
      <c r="D12" s="101"/>
      <c r="E12" s="101"/>
      <c r="F12" s="101"/>
      <c r="G12" s="101"/>
      <c r="H12" s="100"/>
      <c r="I12" s="115"/>
    </row>
    <row r="13" spans="1:9" x14ac:dyDescent="0.25">
      <c r="A13" s="115"/>
      <c r="B13" s="98"/>
      <c r="C13" s="474" t="s">
        <v>249</v>
      </c>
      <c r="D13" s="105"/>
      <c r="E13" s="105"/>
      <c r="F13" s="477"/>
      <c r="G13" s="477"/>
      <c r="H13" s="478"/>
      <c r="I13" s="115"/>
    </row>
    <row r="14" spans="1:9" x14ac:dyDescent="0.25">
      <c r="A14" s="115"/>
      <c r="B14" s="98"/>
      <c r="C14" s="474"/>
      <c r="D14" s="102">
        <f>'ANEXO 1'!P35</f>
        <v>0</v>
      </c>
      <c r="E14" s="475">
        <f>(D14*D15)/100%</f>
        <v>0</v>
      </c>
      <c r="F14" s="477"/>
      <c r="G14" s="477"/>
      <c r="H14" s="478"/>
      <c r="I14" s="115"/>
    </row>
    <row r="15" spans="1:9" ht="40.5" customHeight="1" x14ac:dyDescent="0.25">
      <c r="A15" s="115"/>
      <c r="B15" s="98"/>
      <c r="C15" s="103" t="s">
        <v>250</v>
      </c>
      <c r="D15" s="104">
        <v>0.8</v>
      </c>
      <c r="E15" s="475"/>
      <c r="F15" s="477"/>
      <c r="G15" s="477"/>
      <c r="H15" s="478"/>
      <c r="I15" s="115"/>
    </row>
    <row r="16" spans="1:9" x14ac:dyDescent="0.25">
      <c r="A16" s="115"/>
      <c r="B16" s="98"/>
      <c r="C16" s="105" t="s">
        <v>251</v>
      </c>
      <c r="D16" s="106">
        <f>'ANEXO 2'!I73</f>
        <v>0</v>
      </c>
      <c r="E16" s="475">
        <f>(D16*D17)/5</f>
        <v>0</v>
      </c>
      <c r="F16" s="477"/>
      <c r="G16" s="477"/>
      <c r="H16" s="478"/>
      <c r="I16" s="115"/>
    </row>
    <row r="17" spans="1:9" x14ac:dyDescent="0.25">
      <c r="A17" s="115"/>
      <c r="B17" s="98"/>
      <c r="C17" s="105" t="s">
        <v>252</v>
      </c>
      <c r="D17" s="104">
        <v>0.2</v>
      </c>
      <c r="E17" s="475"/>
      <c r="F17" s="477"/>
      <c r="G17" s="477"/>
      <c r="H17" s="478"/>
      <c r="I17" s="115"/>
    </row>
    <row r="18" spans="1:9" x14ac:dyDescent="0.25">
      <c r="A18" s="115"/>
      <c r="B18" s="98"/>
      <c r="C18" s="105"/>
      <c r="D18" s="104"/>
      <c r="E18" s="107"/>
      <c r="F18" s="477"/>
      <c r="G18" s="477"/>
      <c r="H18" s="478"/>
      <c r="I18" s="115"/>
    </row>
    <row r="19" spans="1:9" x14ac:dyDescent="0.25">
      <c r="A19" s="115"/>
      <c r="B19" s="98"/>
      <c r="C19" s="105" t="s">
        <v>253</v>
      </c>
      <c r="D19" s="104"/>
      <c r="E19" s="102">
        <f>SUM(E14:E17)</f>
        <v>0</v>
      </c>
      <c r="F19" s="477"/>
      <c r="G19" s="477"/>
      <c r="H19" s="478"/>
      <c r="I19" s="115"/>
    </row>
    <row r="20" spans="1:9" x14ac:dyDescent="0.25">
      <c r="A20" s="115"/>
      <c r="B20" s="98"/>
      <c r="C20" s="101"/>
      <c r="D20" s="101"/>
      <c r="E20" s="101"/>
      <c r="F20" s="101"/>
      <c r="G20" s="477"/>
      <c r="H20" s="478"/>
      <c r="I20" s="115"/>
    </row>
    <row r="21" spans="1:9" x14ac:dyDescent="0.25">
      <c r="A21" s="115"/>
      <c r="B21" s="98"/>
      <c r="C21" s="484" t="s">
        <v>254</v>
      </c>
      <c r="D21" s="486">
        <v>0.05</v>
      </c>
      <c r="E21" s="482">
        <f>'ANEXO 1'!P36</f>
        <v>0</v>
      </c>
      <c r="F21" s="101"/>
      <c r="G21" s="477"/>
      <c r="H21" s="478"/>
      <c r="I21" s="115"/>
    </row>
    <row r="22" spans="1:9" x14ac:dyDescent="0.25">
      <c r="A22" s="115"/>
      <c r="B22" s="98"/>
      <c r="C22" s="485"/>
      <c r="D22" s="487"/>
      <c r="E22" s="483"/>
      <c r="F22" s="101"/>
      <c r="G22" s="77"/>
      <c r="H22" s="109"/>
      <c r="I22" s="115"/>
    </row>
    <row r="23" spans="1:9" ht="18.75" thickBot="1" x14ac:dyDescent="0.3">
      <c r="A23" s="115"/>
      <c r="B23" s="98"/>
      <c r="C23" s="101"/>
      <c r="D23" s="101"/>
      <c r="E23" s="101"/>
      <c r="F23" s="101"/>
      <c r="G23" s="77"/>
      <c r="H23" s="109"/>
      <c r="I23" s="115"/>
    </row>
    <row r="24" spans="1:9" ht="18.75" thickBot="1" x14ac:dyDescent="0.3">
      <c r="A24" s="115"/>
      <c r="B24" s="98"/>
      <c r="C24" s="101"/>
      <c r="D24" s="196" t="s">
        <v>255</v>
      </c>
      <c r="E24" s="110">
        <f>E19+E21</f>
        <v>0</v>
      </c>
      <c r="F24" s="101"/>
      <c r="G24" s="77"/>
      <c r="H24" s="109"/>
      <c r="I24" s="115"/>
    </row>
    <row r="25" spans="1:9" x14ac:dyDescent="0.25">
      <c r="A25" s="115"/>
      <c r="B25" s="98"/>
      <c r="C25" s="101"/>
      <c r="D25" s="101"/>
      <c r="E25" s="101"/>
      <c r="F25" s="101"/>
      <c r="G25" s="101"/>
      <c r="H25" s="100"/>
      <c r="I25" s="115"/>
    </row>
    <row r="26" spans="1:9" x14ac:dyDescent="0.25">
      <c r="A26" s="115"/>
      <c r="B26" s="98"/>
      <c r="C26" s="101"/>
      <c r="D26" s="101"/>
      <c r="E26" s="101"/>
      <c r="F26" s="101"/>
      <c r="G26" s="101"/>
      <c r="H26" s="100"/>
      <c r="I26" s="115"/>
    </row>
    <row r="27" spans="1:9" x14ac:dyDescent="0.25">
      <c r="A27" s="115"/>
      <c r="B27" s="98"/>
      <c r="C27" s="101"/>
      <c r="D27" s="101"/>
      <c r="E27" s="101"/>
      <c r="F27" s="101"/>
      <c r="G27" s="101"/>
      <c r="H27" s="100"/>
      <c r="I27" s="115"/>
    </row>
    <row r="28" spans="1:9" x14ac:dyDescent="0.25">
      <c r="A28" s="115"/>
      <c r="B28" s="98"/>
      <c r="C28" s="101"/>
      <c r="D28" s="101"/>
      <c r="E28" s="101"/>
      <c r="F28" s="101"/>
      <c r="G28" s="101"/>
      <c r="H28" s="100"/>
      <c r="I28" s="115"/>
    </row>
    <row r="29" spans="1:9" x14ac:dyDescent="0.25">
      <c r="A29" s="115"/>
      <c r="B29" s="98"/>
      <c r="C29" s="111"/>
      <c r="D29" s="112"/>
      <c r="E29" s="101"/>
      <c r="F29" s="111"/>
      <c r="G29" s="112"/>
      <c r="H29" s="100"/>
      <c r="I29" s="115"/>
    </row>
    <row r="30" spans="1:9" x14ac:dyDescent="0.25">
      <c r="A30" s="115"/>
      <c r="B30" s="98"/>
      <c r="C30" s="476" t="s">
        <v>276</v>
      </c>
      <c r="D30" s="476"/>
      <c r="E30" s="101"/>
      <c r="F30" s="476" t="s">
        <v>256</v>
      </c>
      <c r="G30" s="476"/>
      <c r="H30" s="109"/>
      <c r="I30" s="115"/>
    </row>
    <row r="31" spans="1:9" x14ac:dyDescent="0.25">
      <c r="A31" s="115"/>
      <c r="B31" s="98"/>
      <c r="C31" s="101"/>
      <c r="D31" s="101"/>
      <c r="E31" s="101"/>
      <c r="F31" s="101"/>
      <c r="G31" s="101"/>
      <c r="H31" s="100"/>
      <c r="I31" s="115"/>
    </row>
    <row r="32" spans="1:9" x14ac:dyDescent="0.25">
      <c r="A32" s="115"/>
      <c r="B32" s="98"/>
      <c r="C32" s="101"/>
      <c r="D32" s="101"/>
      <c r="E32" s="101"/>
      <c r="F32" s="101"/>
      <c r="G32" s="101"/>
      <c r="H32" s="100"/>
      <c r="I32" s="115"/>
    </row>
    <row r="33" spans="1:9" x14ac:dyDescent="0.25">
      <c r="A33" s="115"/>
      <c r="B33" s="98"/>
      <c r="C33" s="101"/>
      <c r="D33" s="101"/>
      <c r="E33" s="101"/>
      <c r="F33" s="101"/>
      <c r="G33" s="101"/>
      <c r="H33" s="100"/>
      <c r="I33" s="115"/>
    </row>
    <row r="34" spans="1:9" x14ac:dyDescent="0.25">
      <c r="A34" s="115"/>
      <c r="B34" s="98"/>
      <c r="C34" s="101"/>
      <c r="D34" s="172" t="s">
        <v>257</v>
      </c>
      <c r="E34" s="170"/>
      <c r="F34" s="101"/>
      <c r="G34" s="101"/>
      <c r="H34" s="100"/>
      <c r="I34" s="115"/>
    </row>
    <row r="35" spans="1:9" x14ac:dyDescent="0.25">
      <c r="A35" s="115"/>
      <c r="B35" s="98"/>
      <c r="C35" s="101"/>
      <c r="D35" s="172" t="s">
        <v>258</v>
      </c>
      <c r="E35" s="171"/>
      <c r="F35" s="101"/>
      <c r="G35" s="101"/>
      <c r="H35" s="100"/>
      <c r="I35" s="115"/>
    </row>
    <row r="36" spans="1:9" ht="18.75" thickBot="1" x14ac:dyDescent="0.3">
      <c r="A36" s="115"/>
      <c r="B36" s="108"/>
      <c r="C36" s="113"/>
      <c r="D36" s="113"/>
      <c r="E36" s="113"/>
      <c r="F36" s="113"/>
      <c r="G36" s="113"/>
      <c r="H36" s="114"/>
      <c r="I36" s="115"/>
    </row>
    <row r="37" spans="1:9" x14ac:dyDescent="0.25">
      <c r="A37" s="115"/>
      <c r="B37" s="115"/>
      <c r="C37" s="115"/>
      <c r="D37" s="115"/>
      <c r="E37" s="115"/>
      <c r="F37" s="115"/>
      <c r="G37" s="115"/>
      <c r="H37" s="115"/>
      <c r="I37" s="115"/>
    </row>
  </sheetData>
  <mergeCells count="24">
    <mergeCell ref="G1:H1"/>
    <mergeCell ref="G2:H2"/>
    <mergeCell ref="G3:H3"/>
    <mergeCell ref="G4:H4"/>
    <mergeCell ref="B1:C4"/>
    <mergeCell ref="D1:F1"/>
    <mergeCell ref="D2:F2"/>
    <mergeCell ref="D3:F3"/>
    <mergeCell ref="D4:F4"/>
    <mergeCell ref="C30:D30"/>
    <mergeCell ref="G20:H21"/>
    <mergeCell ref="B11:H11"/>
    <mergeCell ref="F13:H19"/>
    <mergeCell ref="E16:E17"/>
    <mergeCell ref="E21:E22"/>
    <mergeCell ref="C21:C22"/>
    <mergeCell ref="D21:D22"/>
    <mergeCell ref="F30:G30"/>
    <mergeCell ref="B6:H6"/>
    <mergeCell ref="D7:G7"/>
    <mergeCell ref="D8:G8"/>
    <mergeCell ref="D9:G9"/>
    <mergeCell ref="C13:C14"/>
    <mergeCell ref="E14:E15"/>
  </mergeCells>
  <pageMargins left="0.7" right="0.7" top="0.75" bottom="0.75" header="0.3" footer="0.3"/>
  <pageSetup paperSize="175" scale="34" orientation="landscape"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498" t="s">
        <v>259</v>
      </c>
      <c r="C2" s="38" t="s">
        <v>2</v>
      </c>
      <c r="D2" s="37"/>
      <c r="E2" s="37"/>
    </row>
    <row r="3" spans="2:5" x14ac:dyDescent="0.25">
      <c r="B3" s="498"/>
      <c r="C3" s="39" t="s">
        <v>260</v>
      </c>
    </row>
    <row r="4" spans="2:5" x14ac:dyDescent="0.25">
      <c r="B4" s="498"/>
      <c r="C4" s="39" t="s">
        <v>261</v>
      </c>
    </row>
    <row r="5" spans="2:5" x14ac:dyDescent="0.25">
      <c r="B5" s="498"/>
      <c r="C5" s="39" t="s">
        <v>262</v>
      </c>
    </row>
    <row r="6" spans="2:5" x14ac:dyDescent="0.25">
      <c r="B6" s="498"/>
      <c r="C6" s="496" t="s">
        <v>263</v>
      </c>
    </row>
    <row r="7" spans="2:5" x14ac:dyDescent="0.25">
      <c r="B7" s="498"/>
      <c r="C7" s="497"/>
    </row>
    <row r="8" spans="2:5" ht="135.75" customHeight="1" x14ac:dyDescent="0.25">
      <c r="B8" s="491" t="s">
        <v>14</v>
      </c>
      <c r="C8" s="41" t="s">
        <v>18</v>
      </c>
      <c r="D8" s="44" t="s">
        <v>264</v>
      </c>
    </row>
    <row r="9" spans="2:5" ht="106.5" customHeight="1" x14ac:dyDescent="0.25">
      <c r="B9" s="492"/>
      <c r="C9" s="42" t="s">
        <v>19</v>
      </c>
      <c r="D9" s="45" t="s">
        <v>265</v>
      </c>
    </row>
    <row r="10" spans="2:5" ht="60" x14ac:dyDescent="0.25">
      <c r="B10" s="492"/>
      <c r="C10" s="41" t="s">
        <v>20</v>
      </c>
      <c r="D10" s="45" t="s">
        <v>266</v>
      </c>
    </row>
    <row r="11" spans="2:5" ht="45" x14ac:dyDescent="0.25">
      <c r="B11" s="492"/>
      <c r="C11" s="43" t="s">
        <v>21</v>
      </c>
      <c r="D11" s="46" t="s">
        <v>267</v>
      </c>
    </row>
    <row r="12" spans="2:5" ht="75" x14ac:dyDescent="0.25">
      <c r="B12" s="492"/>
      <c r="C12" s="43" t="s">
        <v>22</v>
      </c>
      <c r="D12" s="46" t="s">
        <v>268</v>
      </c>
    </row>
    <row r="13" spans="2:5" ht="51.75" customHeight="1" x14ac:dyDescent="0.25">
      <c r="B13" s="492"/>
      <c r="C13" s="43" t="s">
        <v>23</v>
      </c>
      <c r="D13" s="47" t="s">
        <v>269</v>
      </c>
    </row>
    <row r="14" spans="2:5" ht="48" customHeight="1" x14ac:dyDescent="0.25">
      <c r="B14" s="492"/>
      <c r="C14" s="41" t="s">
        <v>270</v>
      </c>
    </row>
    <row r="15" spans="2:5" ht="39" customHeight="1" x14ac:dyDescent="0.25">
      <c r="B15" s="493"/>
      <c r="C15" s="41" t="s">
        <v>271</v>
      </c>
    </row>
    <row r="16" spans="2:5" ht="39" customHeight="1" x14ac:dyDescent="0.25">
      <c r="B16" s="494" t="s">
        <v>272</v>
      </c>
      <c r="C16" s="40" t="s">
        <v>131</v>
      </c>
    </row>
    <row r="17" spans="2:3" x14ac:dyDescent="0.25">
      <c r="B17" s="495"/>
      <c r="C17" s="40" t="s">
        <v>273</v>
      </c>
    </row>
    <row r="18" spans="2:3" x14ac:dyDescent="0.25">
      <c r="B18" s="495"/>
      <c r="C18" s="48" t="s">
        <v>133</v>
      </c>
    </row>
    <row r="19" spans="2:3" x14ac:dyDescent="0.25">
      <c r="B19" s="495"/>
      <c r="C19" s="48" t="s">
        <v>134</v>
      </c>
    </row>
    <row r="20" spans="2:3" x14ac:dyDescent="0.25">
      <c r="B20" s="495"/>
      <c r="C20" s="48" t="s">
        <v>274</v>
      </c>
    </row>
    <row r="21" spans="2:3" x14ac:dyDescent="0.25">
      <c r="B21" s="495"/>
      <c r="C21" s="48" t="s">
        <v>275</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D16" zoomScale="70" zoomScaleSheetLayoutView="70" workbookViewId="0">
      <selection activeCell="P35" sqref="P35"/>
    </sheetView>
  </sheetViews>
  <sheetFormatPr baseColWidth="10" defaultColWidth="10.85546875" defaultRowHeight="15.75" x14ac:dyDescent="0.25"/>
  <cols>
    <col min="1" max="1" width="3.28515625" style="90" customWidth="1"/>
    <col min="2" max="2" width="38.28515625" style="90" customWidth="1"/>
    <col min="3" max="3" width="15.28515625" style="90" bestFit="1" customWidth="1"/>
    <col min="4" max="8" width="10.85546875" style="90"/>
    <col min="9" max="9" width="17.85546875" style="90" customWidth="1"/>
    <col min="10" max="10" width="3.140625" style="90" customWidth="1"/>
    <col min="11" max="11" width="3.42578125" style="90" customWidth="1"/>
    <col min="12" max="12" width="38.42578125" style="90" customWidth="1"/>
    <col min="13" max="13" width="15.28515625" style="90" customWidth="1"/>
    <col min="14" max="16" width="10.85546875" style="90"/>
    <col min="17" max="17" width="11.5703125" style="90" customWidth="1"/>
    <col min="18" max="19" width="10.85546875" style="90"/>
    <col min="20" max="20" width="17.85546875" style="90" customWidth="1"/>
    <col min="21" max="21" width="3.28515625" style="90" customWidth="1"/>
    <col min="22" max="16384" width="10.85546875" style="90"/>
  </cols>
  <sheetData>
    <row r="1" spans="1:21" ht="15.6" x14ac:dyDescent="0.3">
      <c r="A1" s="91"/>
      <c r="B1" s="91"/>
      <c r="C1" s="91"/>
      <c r="D1" s="91"/>
      <c r="E1" s="91"/>
      <c r="F1" s="91"/>
      <c r="G1" s="91"/>
      <c r="H1" s="91"/>
      <c r="I1" s="91"/>
      <c r="J1" s="91"/>
      <c r="K1" s="91"/>
      <c r="L1" s="91"/>
      <c r="M1" s="91"/>
      <c r="N1" s="91"/>
      <c r="O1" s="91"/>
      <c r="P1" s="91"/>
      <c r="Q1" s="91"/>
      <c r="R1" s="91"/>
      <c r="S1" s="91"/>
      <c r="T1" s="91"/>
    </row>
    <row r="2" spans="1:21" ht="15.6" x14ac:dyDescent="0.3">
      <c r="A2" s="91"/>
      <c r="B2" s="91"/>
      <c r="C2" s="91"/>
      <c r="D2" s="91"/>
      <c r="E2" s="91"/>
      <c r="F2" s="91"/>
      <c r="G2" s="91"/>
      <c r="H2" s="91"/>
      <c r="I2" s="91"/>
      <c r="J2" s="91"/>
      <c r="K2" s="91"/>
      <c r="L2" s="91"/>
      <c r="M2" s="91"/>
      <c r="N2" s="91"/>
      <c r="O2" s="91"/>
      <c r="P2" s="91"/>
      <c r="Q2" s="91"/>
      <c r="R2" s="91"/>
      <c r="S2" s="91"/>
      <c r="T2" s="91"/>
    </row>
    <row r="3" spans="1:21" ht="15.6" x14ac:dyDescent="0.3">
      <c r="A3" s="91"/>
      <c r="B3" s="91"/>
      <c r="C3" s="91"/>
      <c r="D3" s="91"/>
      <c r="E3" s="91"/>
      <c r="F3" s="91"/>
      <c r="G3" s="91"/>
      <c r="H3" s="91"/>
      <c r="I3" s="91"/>
      <c r="J3" s="91"/>
      <c r="K3" s="91"/>
      <c r="L3" s="117"/>
      <c r="M3" s="117"/>
      <c r="N3" s="117"/>
      <c r="O3" s="117"/>
      <c r="P3" s="117"/>
      <c r="Q3" s="117"/>
      <c r="R3" s="117"/>
      <c r="S3" s="117"/>
      <c r="T3" s="117"/>
    </row>
    <row r="4" spans="1:21" ht="24.75" customHeight="1" x14ac:dyDescent="0.3">
      <c r="A4" s="169"/>
      <c r="B4" s="117"/>
      <c r="C4" s="117"/>
      <c r="D4" s="117"/>
      <c r="E4" s="117"/>
      <c r="F4" s="117"/>
      <c r="G4" s="117"/>
      <c r="H4" s="117"/>
      <c r="I4" s="117"/>
      <c r="J4" s="117"/>
      <c r="K4" s="91"/>
      <c r="L4" s="259" t="s">
        <v>51</v>
      </c>
      <c r="M4" s="259"/>
      <c r="N4" s="259"/>
      <c r="O4" s="259"/>
      <c r="P4" s="259"/>
      <c r="Q4" s="259"/>
      <c r="R4" s="259"/>
      <c r="S4" s="259"/>
      <c r="T4" s="259"/>
      <c r="U4" s="116"/>
    </row>
    <row r="5" spans="1:21" ht="15.6" x14ac:dyDescent="0.3">
      <c r="A5" s="116"/>
      <c r="B5" s="117"/>
      <c r="C5" s="117"/>
      <c r="D5" s="117"/>
      <c r="E5" s="117"/>
      <c r="F5" s="117"/>
      <c r="G5" s="117"/>
      <c r="H5" s="117"/>
      <c r="I5" s="117"/>
      <c r="J5" s="117"/>
      <c r="K5" s="91"/>
      <c r="L5" s="118"/>
      <c r="M5" s="118"/>
      <c r="N5" s="118"/>
      <c r="O5" s="118"/>
      <c r="P5" s="118"/>
      <c r="Q5" s="118"/>
      <c r="R5" s="118"/>
      <c r="S5" s="118"/>
      <c r="T5" s="118"/>
      <c r="U5" s="116"/>
    </row>
    <row r="6" spans="1:21" ht="15.6" x14ac:dyDescent="0.3">
      <c r="A6" s="116"/>
      <c r="B6" s="117"/>
      <c r="C6" s="117"/>
      <c r="D6" s="117"/>
      <c r="E6" s="117"/>
      <c r="F6" s="117"/>
      <c r="G6" s="117"/>
      <c r="H6" s="117"/>
      <c r="I6" s="117"/>
      <c r="J6" s="117"/>
      <c r="K6" s="91"/>
      <c r="L6" s="118"/>
      <c r="M6" s="118"/>
      <c r="N6" s="118"/>
      <c r="O6" s="118"/>
      <c r="P6" s="118"/>
      <c r="Q6" s="118"/>
      <c r="R6" s="118"/>
      <c r="S6" s="118"/>
      <c r="T6" s="118"/>
      <c r="U6" s="116"/>
    </row>
    <row r="7" spans="1:21" ht="16.149999999999999" thickBot="1" x14ac:dyDescent="0.35">
      <c r="A7" s="116"/>
      <c r="B7" s="117"/>
      <c r="C7" s="117"/>
      <c r="D7" s="117"/>
      <c r="E7" s="117"/>
      <c r="F7" s="117"/>
      <c r="G7" s="117"/>
      <c r="H7" s="117"/>
      <c r="I7" s="117"/>
      <c r="J7" s="117"/>
      <c r="K7" s="91"/>
      <c r="L7" s="118"/>
      <c r="M7" s="118"/>
      <c r="N7" s="118"/>
      <c r="O7" s="118"/>
      <c r="P7" s="118"/>
      <c r="Q7" s="118"/>
      <c r="R7" s="118"/>
      <c r="S7" s="118"/>
      <c r="T7" s="118"/>
      <c r="U7" s="116"/>
    </row>
    <row r="8" spans="1:21" x14ac:dyDescent="0.25">
      <c r="A8" s="116"/>
      <c r="B8" s="117"/>
      <c r="C8" s="117"/>
      <c r="D8" s="117"/>
      <c r="E8" s="117"/>
      <c r="F8" s="117"/>
      <c r="G8" s="117"/>
      <c r="H8" s="117"/>
      <c r="I8" s="117"/>
      <c r="J8" s="117"/>
      <c r="K8" s="118"/>
      <c r="L8" s="275" t="s">
        <v>52</v>
      </c>
      <c r="M8" s="276"/>
      <c r="N8" s="276"/>
      <c r="O8" s="276"/>
      <c r="P8" s="276"/>
      <c r="Q8" s="276"/>
      <c r="R8" s="276"/>
      <c r="S8" s="276"/>
      <c r="T8" s="277"/>
      <c r="U8" s="116"/>
    </row>
    <row r="9" spans="1:21" ht="66.95" customHeight="1" x14ac:dyDescent="0.25">
      <c r="A9" s="116"/>
      <c r="B9" s="254" t="s">
        <v>53</v>
      </c>
      <c r="C9" s="254"/>
      <c r="D9" s="254"/>
      <c r="E9" s="254"/>
      <c r="F9" s="254"/>
      <c r="G9" s="254"/>
      <c r="H9" s="254"/>
      <c r="I9" s="254"/>
      <c r="J9" s="185"/>
      <c r="K9" s="118"/>
      <c r="L9" s="278"/>
      <c r="M9" s="279"/>
      <c r="N9" s="279"/>
      <c r="O9" s="279"/>
      <c r="P9" s="279"/>
      <c r="Q9" s="279"/>
      <c r="R9" s="279"/>
      <c r="S9" s="279"/>
      <c r="T9" s="280"/>
      <c r="U9" s="116"/>
    </row>
    <row r="10" spans="1:21" ht="35.25" customHeight="1" thickBot="1" x14ac:dyDescent="0.3">
      <c r="A10" s="116"/>
      <c r="B10" s="185"/>
      <c r="C10" s="185"/>
      <c r="D10" s="185"/>
      <c r="E10" s="185"/>
      <c r="F10" s="185"/>
      <c r="G10" s="185"/>
      <c r="H10" s="185"/>
      <c r="I10" s="185"/>
      <c r="J10" s="185"/>
      <c r="K10" s="118"/>
      <c r="L10" s="278"/>
      <c r="M10" s="279"/>
      <c r="N10" s="279"/>
      <c r="O10" s="279"/>
      <c r="P10" s="279"/>
      <c r="Q10" s="279"/>
      <c r="R10" s="279"/>
      <c r="S10" s="279"/>
      <c r="T10" s="280"/>
      <c r="U10" s="116"/>
    </row>
    <row r="11" spans="1:21" ht="32.25" customHeight="1" thickBot="1" x14ac:dyDescent="0.45">
      <c r="A11" s="116"/>
      <c r="B11" s="255" t="s">
        <v>54</v>
      </c>
      <c r="C11" s="255"/>
      <c r="D11" s="255"/>
      <c r="E11" s="255"/>
      <c r="F11" s="255"/>
      <c r="G11" s="255"/>
      <c r="H11" s="255"/>
      <c r="I11" s="255"/>
      <c r="J11" s="186"/>
      <c r="K11" s="118"/>
      <c r="L11" s="121"/>
      <c r="M11" s="281" t="s">
        <v>55</v>
      </c>
      <c r="N11" s="282"/>
      <c r="O11" s="282"/>
      <c r="P11" s="283"/>
      <c r="Q11" s="120" t="s">
        <v>56</v>
      </c>
      <c r="R11" s="122"/>
      <c r="S11" s="122"/>
      <c r="T11" s="123"/>
      <c r="U11" s="116"/>
    </row>
    <row r="12" spans="1:21" ht="60.75" customHeight="1" thickBot="1" x14ac:dyDescent="0.3">
      <c r="A12" s="116"/>
      <c r="B12" s="118"/>
      <c r="C12" s="118"/>
      <c r="D12" s="119"/>
      <c r="E12" s="118"/>
      <c r="F12" s="118"/>
      <c r="G12" s="119"/>
      <c r="H12" s="118"/>
      <c r="I12" s="118"/>
      <c r="J12" s="118"/>
      <c r="K12" s="118"/>
      <c r="L12" s="121"/>
      <c r="M12" s="256" t="s">
        <v>57</v>
      </c>
      <c r="N12" s="257"/>
      <c r="O12" s="257"/>
      <c r="P12" s="258"/>
      <c r="Q12" s="125">
        <v>5</v>
      </c>
      <c r="R12" s="122"/>
      <c r="S12" s="122"/>
      <c r="T12" s="123"/>
      <c r="U12" s="116"/>
    </row>
    <row r="13" spans="1:21" ht="26.25" customHeight="1" x14ac:dyDescent="0.25">
      <c r="A13" s="116"/>
      <c r="B13" s="259" t="s">
        <v>58</v>
      </c>
      <c r="C13" s="259"/>
      <c r="D13" s="259"/>
      <c r="E13" s="259"/>
      <c r="F13" s="259"/>
      <c r="G13" s="259"/>
      <c r="H13" s="259"/>
      <c r="I13" s="259"/>
      <c r="J13" s="173"/>
      <c r="K13" s="118"/>
      <c r="L13" s="121"/>
      <c r="M13" s="245" t="s">
        <v>59</v>
      </c>
      <c r="N13" s="246"/>
      <c r="O13" s="246"/>
      <c r="P13" s="247"/>
      <c r="Q13" s="284">
        <v>4</v>
      </c>
      <c r="R13" s="122"/>
      <c r="S13" s="122"/>
      <c r="T13" s="123"/>
      <c r="U13" s="116"/>
    </row>
    <row r="14" spans="1:21" ht="38.25" customHeight="1" thickBot="1" x14ac:dyDescent="0.3">
      <c r="A14" s="116"/>
      <c r="B14" s="118"/>
      <c r="C14" s="118"/>
      <c r="D14" s="118"/>
      <c r="E14" s="118"/>
      <c r="F14" s="118"/>
      <c r="G14" s="118"/>
      <c r="H14" s="118"/>
      <c r="I14" s="118"/>
      <c r="J14" s="118"/>
      <c r="K14" s="118"/>
      <c r="L14" s="121"/>
      <c r="M14" s="251"/>
      <c r="N14" s="252"/>
      <c r="O14" s="252"/>
      <c r="P14" s="253"/>
      <c r="Q14" s="285"/>
      <c r="R14" s="122"/>
      <c r="S14" s="122"/>
      <c r="T14" s="123"/>
      <c r="U14" s="116"/>
    </row>
    <row r="15" spans="1:21" ht="66.75" customHeight="1" thickBot="1" x14ac:dyDescent="0.3">
      <c r="A15" s="116"/>
      <c r="B15" s="120" t="s">
        <v>60</v>
      </c>
      <c r="C15" s="256" t="s">
        <v>61</v>
      </c>
      <c r="D15" s="257"/>
      <c r="E15" s="257"/>
      <c r="F15" s="257"/>
      <c r="G15" s="257"/>
      <c r="H15" s="257"/>
      <c r="I15" s="258"/>
      <c r="J15" s="184"/>
      <c r="K15" s="118"/>
      <c r="L15" s="121"/>
      <c r="M15" s="245" t="s">
        <v>62</v>
      </c>
      <c r="N15" s="246"/>
      <c r="O15" s="246"/>
      <c r="P15" s="247"/>
      <c r="Q15" s="284">
        <v>3</v>
      </c>
      <c r="R15" s="122"/>
      <c r="S15" s="122"/>
      <c r="T15" s="123"/>
      <c r="U15" s="116"/>
    </row>
    <row r="16" spans="1:21" ht="24.75" customHeight="1" thickBot="1" x14ac:dyDescent="0.3">
      <c r="A16" s="116"/>
      <c r="B16" s="242" t="s">
        <v>63</v>
      </c>
      <c r="C16" s="245" t="s">
        <v>64</v>
      </c>
      <c r="D16" s="246"/>
      <c r="E16" s="246"/>
      <c r="F16" s="246"/>
      <c r="G16" s="246"/>
      <c r="H16" s="246"/>
      <c r="I16" s="247"/>
      <c r="J16" s="184"/>
      <c r="K16" s="118"/>
      <c r="L16" s="121"/>
      <c r="M16" s="251"/>
      <c r="N16" s="252"/>
      <c r="O16" s="252"/>
      <c r="P16" s="253"/>
      <c r="Q16" s="285"/>
      <c r="R16" s="122"/>
      <c r="S16" s="122"/>
      <c r="T16" s="123"/>
      <c r="U16" s="116"/>
    </row>
    <row r="17" spans="1:21" ht="51.75" customHeight="1" thickBot="1" x14ac:dyDescent="0.3">
      <c r="A17" s="116"/>
      <c r="B17" s="243"/>
      <c r="C17" s="248"/>
      <c r="D17" s="249"/>
      <c r="E17" s="249"/>
      <c r="F17" s="249"/>
      <c r="G17" s="249"/>
      <c r="H17" s="249"/>
      <c r="I17" s="250"/>
      <c r="J17" s="184"/>
      <c r="K17" s="118"/>
      <c r="L17" s="121"/>
      <c r="M17" s="256" t="s">
        <v>65</v>
      </c>
      <c r="N17" s="257"/>
      <c r="O17" s="257"/>
      <c r="P17" s="258"/>
      <c r="Q17" s="125">
        <v>2</v>
      </c>
      <c r="R17" s="122"/>
      <c r="S17" s="122"/>
      <c r="T17" s="123"/>
      <c r="U17" s="116"/>
    </row>
    <row r="18" spans="1:21" ht="61.5" customHeight="1" thickBot="1" x14ac:dyDescent="0.3">
      <c r="A18" s="116"/>
      <c r="B18" s="244"/>
      <c r="C18" s="251"/>
      <c r="D18" s="252"/>
      <c r="E18" s="252"/>
      <c r="F18" s="252"/>
      <c r="G18" s="252"/>
      <c r="H18" s="252"/>
      <c r="I18" s="253"/>
      <c r="J18" s="184"/>
      <c r="K18" s="118"/>
      <c r="L18" s="126"/>
      <c r="M18" s="256" t="s">
        <v>66</v>
      </c>
      <c r="N18" s="257"/>
      <c r="O18" s="257"/>
      <c r="P18" s="258"/>
      <c r="Q18" s="125">
        <v>1</v>
      </c>
      <c r="R18" s="182"/>
      <c r="S18" s="182"/>
      <c r="T18" s="183"/>
      <c r="U18" s="116"/>
    </row>
    <row r="19" spans="1:21" ht="90" customHeight="1" thickBot="1" x14ac:dyDescent="0.3">
      <c r="A19" s="116"/>
      <c r="B19" s="124" t="s">
        <v>67</v>
      </c>
      <c r="C19" s="256" t="s">
        <v>68</v>
      </c>
      <c r="D19" s="257"/>
      <c r="E19" s="257"/>
      <c r="F19" s="257"/>
      <c r="G19" s="257"/>
      <c r="H19" s="257"/>
      <c r="I19" s="258"/>
      <c r="J19" s="184"/>
      <c r="K19" s="118"/>
      <c r="L19" s="266" t="s">
        <v>69</v>
      </c>
      <c r="M19" s="267"/>
      <c r="N19" s="267"/>
      <c r="O19" s="267"/>
      <c r="P19" s="267"/>
      <c r="Q19" s="267"/>
      <c r="R19" s="267"/>
      <c r="S19" s="267"/>
      <c r="T19" s="268"/>
      <c r="U19" s="116"/>
    </row>
    <row r="20" spans="1:21" ht="48.75" customHeight="1" x14ac:dyDescent="0.25">
      <c r="A20" s="116"/>
      <c r="B20" s="242" t="s">
        <v>70</v>
      </c>
      <c r="C20" s="245" t="s">
        <v>71</v>
      </c>
      <c r="D20" s="246"/>
      <c r="E20" s="246"/>
      <c r="F20" s="246"/>
      <c r="G20" s="246"/>
      <c r="H20" s="246"/>
      <c r="I20" s="247"/>
      <c r="J20" s="184"/>
      <c r="K20" s="118"/>
      <c r="L20" s="127" t="s">
        <v>72</v>
      </c>
      <c r="M20" s="260" t="s">
        <v>73</v>
      </c>
      <c r="N20" s="261"/>
      <c r="O20" s="261"/>
      <c r="P20" s="261"/>
      <c r="Q20" s="261"/>
      <c r="R20" s="261"/>
      <c r="S20" s="261"/>
      <c r="T20" s="262"/>
      <c r="U20" s="116"/>
    </row>
    <row r="21" spans="1:21" ht="38.25" customHeight="1" thickBot="1" x14ac:dyDescent="0.3">
      <c r="A21" s="116"/>
      <c r="B21" s="244"/>
      <c r="C21" s="251"/>
      <c r="D21" s="252"/>
      <c r="E21" s="252"/>
      <c r="F21" s="252"/>
      <c r="G21" s="252"/>
      <c r="H21" s="252"/>
      <c r="I21" s="253"/>
      <c r="J21" s="184"/>
      <c r="K21" s="118"/>
      <c r="L21" s="128"/>
      <c r="M21" s="263"/>
      <c r="N21" s="264"/>
      <c r="O21" s="264"/>
      <c r="P21" s="264"/>
      <c r="Q21" s="264"/>
      <c r="R21" s="264"/>
      <c r="S21" s="264"/>
      <c r="T21" s="265"/>
      <c r="U21" s="116"/>
    </row>
    <row r="22" spans="1:21" ht="15" customHeight="1" x14ac:dyDescent="0.25">
      <c r="A22" s="116"/>
      <c r="B22" s="242" t="s">
        <v>74</v>
      </c>
      <c r="C22" s="245" t="s">
        <v>75</v>
      </c>
      <c r="D22" s="246"/>
      <c r="E22" s="246"/>
      <c r="F22" s="246"/>
      <c r="G22" s="246"/>
      <c r="H22" s="246"/>
      <c r="I22" s="247"/>
      <c r="J22" s="184"/>
      <c r="K22" s="118"/>
      <c r="L22" s="130" t="s">
        <v>76</v>
      </c>
      <c r="M22" s="260" t="s">
        <v>77</v>
      </c>
      <c r="N22" s="261"/>
      <c r="O22" s="261"/>
      <c r="P22" s="261"/>
      <c r="Q22" s="261"/>
      <c r="R22" s="261"/>
      <c r="S22" s="261"/>
      <c r="T22" s="262"/>
      <c r="U22" s="116"/>
    </row>
    <row r="23" spans="1:21" ht="59.25" customHeight="1" x14ac:dyDescent="0.25">
      <c r="A23" s="116"/>
      <c r="B23" s="243"/>
      <c r="C23" s="248"/>
      <c r="D23" s="249"/>
      <c r="E23" s="249"/>
      <c r="F23" s="249"/>
      <c r="G23" s="249"/>
      <c r="H23" s="249"/>
      <c r="I23" s="250"/>
      <c r="J23" s="184"/>
      <c r="K23" s="118"/>
      <c r="L23" s="131"/>
      <c r="M23" s="263"/>
      <c r="N23" s="264"/>
      <c r="O23" s="264"/>
      <c r="P23" s="264"/>
      <c r="Q23" s="264"/>
      <c r="R23" s="264"/>
      <c r="S23" s="264"/>
      <c r="T23" s="265"/>
      <c r="U23" s="116"/>
    </row>
    <row r="24" spans="1:21" ht="75" customHeight="1" thickBot="1" x14ac:dyDescent="0.3">
      <c r="A24" s="116"/>
      <c r="B24" s="244"/>
      <c r="C24" s="251"/>
      <c r="D24" s="252"/>
      <c r="E24" s="252"/>
      <c r="F24" s="252"/>
      <c r="G24" s="252"/>
      <c r="H24" s="252"/>
      <c r="I24" s="253"/>
      <c r="J24" s="184"/>
      <c r="K24" s="118"/>
      <c r="L24" s="132" t="s">
        <v>78</v>
      </c>
      <c r="M24" s="269" t="s">
        <v>79</v>
      </c>
      <c r="N24" s="270"/>
      <c r="O24" s="270"/>
      <c r="P24" s="270"/>
      <c r="Q24" s="270"/>
      <c r="R24" s="270"/>
      <c r="S24" s="270"/>
      <c r="T24" s="271"/>
      <c r="U24" s="116"/>
    </row>
    <row r="25" spans="1:21" ht="90" customHeight="1" x14ac:dyDescent="0.25">
      <c r="A25" s="116"/>
      <c r="B25" s="242" t="s">
        <v>80</v>
      </c>
      <c r="C25" s="245" t="s">
        <v>81</v>
      </c>
      <c r="D25" s="246"/>
      <c r="E25" s="246"/>
      <c r="F25" s="246"/>
      <c r="G25" s="246"/>
      <c r="H25" s="246"/>
      <c r="I25" s="247"/>
      <c r="J25" s="184"/>
      <c r="K25" s="118"/>
      <c r="L25" s="130" t="s">
        <v>82</v>
      </c>
      <c r="M25" s="260" t="s">
        <v>83</v>
      </c>
      <c r="N25" s="261"/>
      <c r="O25" s="261"/>
      <c r="P25" s="261"/>
      <c r="Q25" s="261"/>
      <c r="R25" s="261"/>
      <c r="S25" s="261"/>
      <c r="T25" s="262"/>
      <c r="U25" s="116"/>
    </row>
    <row r="26" spans="1:21" ht="54.75" customHeight="1" x14ac:dyDescent="0.25">
      <c r="A26" s="116"/>
      <c r="B26" s="243"/>
      <c r="C26" s="248"/>
      <c r="D26" s="249"/>
      <c r="E26" s="249"/>
      <c r="F26" s="249"/>
      <c r="G26" s="249"/>
      <c r="H26" s="249"/>
      <c r="I26" s="250"/>
      <c r="J26" s="184"/>
      <c r="K26" s="118"/>
      <c r="L26" s="131"/>
      <c r="M26" s="263"/>
      <c r="N26" s="264"/>
      <c r="O26" s="264"/>
      <c r="P26" s="264"/>
      <c r="Q26" s="264"/>
      <c r="R26" s="264"/>
      <c r="S26" s="264"/>
      <c r="T26" s="265"/>
      <c r="U26" s="116"/>
    </row>
    <row r="27" spans="1:21" ht="65.25" customHeight="1" x14ac:dyDescent="0.25">
      <c r="A27" s="116"/>
      <c r="B27" s="243"/>
      <c r="C27" s="248"/>
      <c r="D27" s="249"/>
      <c r="E27" s="249"/>
      <c r="F27" s="249"/>
      <c r="G27" s="249"/>
      <c r="H27" s="249"/>
      <c r="I27" s="250"/>
      <c r="J27" s="184"/>
      <c r="K27" s="118"/>
      <c r="L27" s="130" t="s">
        <v>84</v>
      </c>
      <c r="M27" s="260" t="s">
        <v>85</v>
      </c>
      <c r="N27" s="261"/>
      <c r="O27" s="261"/>
      <c r="P27" s="261"/>
      <c r="Q27" s="261"/>
      <c r="R27" s="261"/>
      <c r="S27" s="261"/>
      <c r="T27" s="262"/>
      <c r="U27" s="116"/>
    </row>
    <row r="28" spans="1:21" ht="55.5" customHeight="1" thickBot="1" x14ac:dyDescent="0.3">
      <c r="A28" s="116"/>
      <c r="B28" s="243"/>
      <c r="C28" s="248"/>
      <c r="D28" s="249"/>
      <c r="E28" s="249"/>
      <c r="F28" s="249"/>
      <c r="G28" s="249"/>
      <c r="H28" s="249"/>
      <c r="I28" s="250"/>
      <c r="J28" s="184"/>
      <c r="K28" s="118"/>
      <c r="L28" s="133"/>
      <c r="M28" s="272"/>
      <c r="N28" s="273"/>
      <c r="O28" s="273"/>
      <c r="P28" s="273"/>
      <c r="Q28" s="273"/>
      <c r="R28" s="273"/>
      <c r="S28" s="273"/>
      <c r="T28" s="274"/>
      <c r="U28" s="116"/>
    </row>
    <row r="29" spans="1:21" ht="57" customHeight="1" thickBot="1" x14ac:dyDescent="0.3">
      <c r="A29" s="116"/>
      <c r="B29" s="129" t="s">
        <v>86</v>
      </c>
      <c r="C29" s="256" t="s">
        <v>87</v>
      </c>
      <c r="D29" s="257"/>
      <c r="E29" s="257"/>
      <c r="F29" s="257"/>
      <c r="G29" s="257"/>
      <c r="H29" s="257"/>
      <c r="I29" s="258"/>
      <c r="J29" s="184"/>
      <c r="K29" s="118"/>
      <c r="L29" s="134"/>
      <c r="M29" s="134"/>
      <c r="N29" s="134"/>
      <c r="O29" s="134"/>
      <c r="P29" s="134"/>
      <c r="Q29" s="134"/>
      <c r="R29" s="134"/>
      <c r="S29" s="134"/>
      <c r="T29" s="134"/>
      <c r="U29" s="116"/>
    </row>
    <row r="30" spans="1:21" ht="24.75" customHeight="1" x14ac:dyDescent="0.25">
      <c r="A30" s="116"/>
      <c r="B30" s="242" t="s">
        <v>88</v>
      </c>
      <c r="C30" s="245" t="s">
        <v>89</v>
      </c>
      <c r="D30" s="246"/>
      <c r="E30" s="246"/>
      <c r="F30" s="246"/>
      <c r="G30" s="246"/>
      <c r="H30" s="246"/>
      <c r="I30" s="247"/>
      <c r="J30" s="184"/>
      <c r="K30" s="118"/>
      <c r="L30" s="134"/>
      <c r="M30" s="134"/>
      <c r="N30" s="134"/>
      <c r="O30" s="134"/>
      <c r="P30" s="134"/>
      <c r="Q30" s="134"/>
      <c r="R30" s="134"/>
      <c r="S30" s="134"/>
      <c r="T30" s="134"/>
      <c r="U30" s="116"/>
    </row>
    <row r="31" spans="1:21" ht="102" customHeight="1" x14ac:dyDescent="0.25">
      <c r="A31" s="116"/>
      <c r="B31" s="243"/>
      <c r="C31" s="248"/>
      <c r="D31" s="249"/>
      <c r="E31" s="249"/>
      <c r="F31" s="249"/>
      <c r="G31" s="249"/>
      <c r="H31" s="249"/>
      <c r="I31" s="250"/>
      <c r="J31" s="184"/>
      <c r="K31" s="118"/>
      <c r="L31" s="134"/>
      <c r="M31" s="134"/>
      <c r="N31" s="134"/>
      <c r="O31" s="134"/>
      <c r="P31" s="134"/>
      <c r="Q31" s="134"/>
      <c r="R31" s="134"/>
      <c r="S31" s="134"/>
      <c r="T31" s="134"/>
      <c r="U31" s="116"/>
    </row>
    <row r="32" spans="1:21" ht="63" customHeight="1" x14ac:dyDescent="0.25">
      <c r="A32" s="116"/>
      <c r="B32" s="243"/>
      <c r="C32" s="248"/>
      <c r="D32" s="249"/>
      <c r="E32" s="249"/>
      <c r="F32" s="249"/>
      <c r="G32" s="249"/>
      <c r="H32" s="249"/>
      <c r="I32" s="250"/>
      <c r="J32" s="184"/>
      <c r="K32" s="134"/>
      <c r="L32" s="134"/>
      <c r="M32" s="134"/>
      <c r="N32" s="134"/>
      <c r="O32" s="134"/>
      <c r="P32" s="134"/>
      <c r="Q32" s="134"/>
      <c r="R32" s="134"/>
      <c r="S32" s="134"/>
      <c r="T32" s="134"/>
      <c r="U32" s="116"/>
    </row>
    <row r="33" spans="1:21" ht="15.75" customHeight="1" thickBot="1" x14ac:dyDescent="0.3">
      <c r="A33" s="116"/>
      <c r="B33" s="244"/>
      <c r="C33" s="251"/>
      <c r="D33" s="252"/>
      <c r="E33" s="252"/>
      <c r="F33" s="252"/>
      <c r="G33" s="252"/>
      <c r="H33" s="252"/>
      <c r="I33" s="253"/>
      <c r="J33" s="184"/>
      <c r="K33" s="134"/>
      <c r="L33" s="134"/>
      <c r="M33" s="134"/>
      <c r="N33" s="134"/>
      <c r="O33" s="134"/>
      <c r="P33" s="134"/>
      <c r="Q33" s="134"/>
      <c r="R33" s="134"/>
      <c r="S33" s="134"/>
      <c r="T33" s="134"/>
      <c r="U33" s="116"/>
    </row>
    <row r="34" spans="1:21" ht="30" customHeight="1" x14ac:dyDescent="0.25">
      <c r="A34" s="116"/>
      <c r="B34" s="242" t="s">
        <v>90</v>
      </c>
      <c r="C34" s="245" t="s">
        <v>91</v>
      </c>
      <c r="D34" s="246"/>
      <c r="E34" s="246"/>
      <c r="F34" s="246"/>
      <c r="G34" s="246"/>
      <c r="H34" s="246"/>
      <c r="I34" s="247"/>
      <c r="J34" s="184"/>
      <c r="K34" s="134"/>
      <c r="L34" s="134"/>
      <c r="M34" s="134"/>
      <c r="N34" s="134"/>
      <c r="O34" s="134"/>
      <c r="P34" s="134"/>
      <c r="Q34" s="134"/>
      <c r="R34" s="134"/>
      <c r="S34" s="134"/>
      <c r="T34" s="134"/>
      <c r="U34" s="116"/>
    </row>
    <row r="35" spans="1:21" ht="42.75" customHeight="1" thickBot="1" x14ac:dyDescent="0.3">
      <c r="A35" s="116"/>
      <c r="B35" s="244"/>
      <c r="C35" s="251"/>
      <c r="D35" s="252"/>
      <c r="E35" s="252"/>
      <c r="F35" s="252"/>
      <c r="G35" s="252"/>
      <c r="H35" s="252"/>
      <c r="I35" s="253"/>
      <c r="J35" s="184"/>
      <c r="K35" s="134"/>
      <c r="L35" s="134"/>
      <c r="M35" s="134"/>
      <c r="N35" s="134"/>
      <c r="O35" s="134"/>
      <c r="P35" s="134"/>
      <c r="Q35" s="134"/>
      <c r="R35" s="134"/>
      <c r="S35" s="134"/>
      <c r="T35" s="134"/>
      <c r="U35" s="116"/>
    </row>
    <row r="36" spans="1:21" ht="59.25" customHeight="1" thickBot="1" x14ac:dyDescent="0.3">
      <c r="A36" s="116"/>
      <c r="B36" s="129" t="s">
        <v>92</v>
      </c>
      <c r="C36" s="256" t="s">
        <v>93</v>
      </c>
      <c r="D36" s="257"/>
      <c r="E36" s="257"/>
      <c r="F36" s="257"/>
      <c r="G36" s="257"/>
      <c r="H36" s="257"/>
      <c r="I36" s="258"/>
      <c r="J36" s="184"/>
      <c r="K36" s="134"/>
      <c r="L36" s="134"/>
      <c r="M36" s="134"/>
      <c r="N36" s="134"/>
      <c r="O36" s="134"/>
      <c r="P36" s="134"/>
      <c r="Q36" s="134"/>
      <c r="R36" s="134"/>
      <c r="S36" s="134"/>
      <c r="T36" s="134"/>
      <c r="U36" s="116"/>
    </row>
    <row r="37" spans="1:21" ht="15" customHeight="1" x14ac:dyDescent="0.25">
      <c r="A37" s="116"/>
      <c r="B37" s="242" t="s">
        <v>94</v>
      </c>
      <c r="C37" s="245" t="s">
        <v>95</v>
      </c>
      <c r="D37" s="246"/>
      <c r="E37" s="246"/>
      <c r="F37" s="246"/>
      <c r="G37" s="246"/>
      <c r="H37" s="246"/>
      <c r="I37" s="247"/>
      <c r="J37" s="184"/>
      <c r="K37" s="134"/>
      <c r="L37" s="134"/>
      <c r="M37" s="134"/>
      <c r="N37" s="134"/>
      <c r="O37" s="134"/>
      <c r="P37" s="134"/>
      <c r="Q37" s="134"/>
      <c r="R37" s="134"/>
      <c r="S37" s="134"/>
      <c r="T37" s="134"/>
      <c r="U37" s="116"/>
    </row>
    <row r="38" spans="1:21" ht="15" customHeight="1" x14ac:dyDescent="0.25">
      <c r="A38" s="116"/>
      <c r="B38" s="243"/>
      <c r="C38" s="248"/>
      <c r="D38" s="249"/>
      <c r="E38" s="249"/>
      <c r="F38" s="249"/>
      <c r="G38" s="249"/>
      <c r="H38" s="249"/>
      <c r="I38" s="250"/>
      <c r="J38" s="184"/>
      <c r="K38" s="134"/>
      <c r="L38" s="134"/>
      <c r="M38" s="134"/>
      <c r="N38" s="134"/>
      <c r="O38" s="134"/>
      <c r="P38" s="134"/>
      <c r="Q38" s="134"/>
      <c r="R38" s="134"/>
      <c r="S38" s="134"/>
      <c r="T38" s="134"/>
      <c r="U38" s="116"/>
    </row>
    <row r="39" spans="1:21" ht="15" customHeight="1" x14ac:dyDescent="0.25">
      <c r="A39" s="116"/>
      <c r="B39" s="243"/>
      <c r="C39" s="248"/>
      <c r="D39" s="249"/>
      <c r="E39" s="249"/>
      <c r="F39" s="249"/>
      <c r="G39" s="249"/>
      <c r="H39" s="249"/>
      <c r="I39" s="250"/>
      <c r="J39" s="184"/>
      <c r="K39" s="134"/>
      <c r="L39" s="134"/>
      <c r="M39" s="134"/>
      <c r="N39" s="134"/>
      <c r="O39" s="134"/>
      <c r="P39" s="134"/>
      <c r="Q39" s="134"/>
      <c r="R39" s="134"/>
      <c r="S39" s="134"/>
      <c r="T39" s="134"/>
      <c r="U39" s="116"/>
    </row>
    <row r="40" spans="1:21" ht="50.25" customHeight="1" thickBot="1" x14ac:dyDescent="0.3">
      <c r="A40" s="116"/>
      <c r="B40" s="244"/>
      <c r="C40" s="251"/>
      <c r="D40" s="252"/>
      <c r="E40" s="252"/>
      <c r="F40" s="252"/>
      <c r="G40" s="252"/>
      <c r="H40" s="252"/>
      <c r="I40" s="253"/>
      <c r="J40" s="184"/>
      <c r="K40" s="134"/>
      <c r="L40" s="134"/>
      <c r="M40" s="134"/>
      <c r="N40" s="134"/>
      <c r="O40" s="134"/>
      <c r="P40" s="134"/>
      <c r="Q40" s="134"/>
      <c r="R40" s="134"/>
      <c r="S40" s="134"/>
      <c r="T40" s="134"/>
      <c r="U40" s="116"/>
    </row>
    <row r="41" spans="1:21" ht="41.25" customHeight="1" thickBot="1" x14ac:dyDescent="0.3">
      <c r="A41" s="116"/>
      <c r="B41" s="129" t="s">
        <v>96</v>
      </c>
      <c r="C41" s="256" t="s">
        <v>97</v>
      </c>
      <c r="D41" s="257"/>
      <c r="E41" s="257"/>
      <c r="F41" s="257"/>
      <c r="G41" s="257"/>
      <c r="H41" s="257"/>
      <c r="I41" s="258"/>
      <c r="J41" s="184"/>
      <c r="K41" s="134"/>
      <c r="L41" s="116"/>
      <c r="M41" s="116"/>
      <c r="N41" s="116"/>
      <c r="O41" s="116"/>
      <c r="P41" s="116"/>
      <c r="Q41" s="116"/>
      <c r="R41" s="116"/>
      <c r="S41" s="116"/>
      <c r="U41" s="116"/>
    </row>
    <row r="42" spans="1:21" ht="51.75" customHeight="1" thickBot="1" x14ac:dyDescent="0.3">
      <c r="A42" s="116"/>
      <c r="B42" s="124" t="s">
        <v>98</v>
      </c>
      <c r="C42" s="256" t="s">
        <v>99</v>
      </c>
      <c r="D42" s="257"/>
      <c r="E42" s="257"/>
      <c r="F42" s="257"/>
      <c r="G42" s="257"/>
      <c r="H42" s="257"/>
      <c r="I42" s="258"/>
      <c r="J42" s="184"/>
      <c r="K42" s="134"/>
      <c r="L42" s="116"/>
      <c r="M42" s="116"/>
      <c r="N42" s="116"/>
      <c r="O42" s="116"/>
      <c r="P42" s="116"/>
      <c r="Q42" s="116"/>
      <c r="R42" s="116"/>
      <c r="S42" s="116"/>
      <c r="T42" s="116"/>
      <c r="U42" s="116"/>
    </row>
    <row r="43" spans="1:21" ht="15" customHeight="1" x14ac:dyDescent="0.25">
      <c r="A43" s="116"/>
      <c r="B43" s="242" t="s">
        <v>100</v>
      </c>
      <c r="C43" s="245" t="s">
        <v>101</v>
      </c>
      <c r="D43" s="246"/>
      <c r="E43" s="246"/>
      <c r="F43" s="246"/>
      <c r="G43" s="246"/>
      <c r="H43" s="246"/>
      <c r="I43" s="247"/>
      <c r="J43" s="184"/>
      <c r="K43" s="134"/>
      <c r="L43" s="116"/>
      <c r="M43" s="116"/>
      <c r="N43" s="116"/>
      <c r="O43" s="116"/>
      <c r="P43" s="116"/>
      <c r="Q43" s="116"/>
      <c r="R43" s="116"/>
      <c r="S43" s="116"/>
      <c r="T43" s="116"/>
      <c r="U43" s="116"/>
    </row>
    <row r="44" spans="1:21" ht="39" customHeight="1" x14ac:dyDescent="0.25">
      <c r="A44" s="116"/>
      <c r="B44" s="243"/>
      <c r="C44" s="248"/>
      <c r="D44" s="249"/>
      <c r="E44" s="249"/>
      <c r="F44" s="249"/>
      <c r="G44" s="249"/>
      <c r="H44" s="249"/>
      <c r="I44" s="250"/>
      <c r="J44" s="184"/>
      <c r="K44" s="116"/>
      <c r="L44" s="116"/>
      <c r="M44" s="116"/>
      <c r="N44" s="116"/>
      <c r="O44" s="116"/>
      <c r="P44" s="116"/>
      <c r="Q44" s="116"/>
      <c r="R44" s="116"/>
      <c r="S44" s="116"/>
      <c r="T44" s="116"/>
      <c r="U44" s="116"/>
    </row>
    <row r="45" spans="1:21" ht="27" customHeight="1" x14ac:dyDescent="0.25">
      <c r="A45" s="116"/>
      <c r="B45" s="243"/>
      <c r="C45" s="248"/>
      <c r="D45" s="249"/>
      <c r="E45" s="249"/>
      <c r="F45" s="249"/>
      <c r="G45" s="249"/>
      <c r="H45" s="249"/>
      <c r="I45" s="250"/>
      <c r="J45" s="184"/>
      <c r="K45" s="116"/>
      <c r="L45" s="116"/>
      <c r="M45" s="116"/>
      <c r="N45" s="116"/>
      <c r="O45" s="116"/>
      <c r="P45" s="116"/>
      <c r="Q45" s="116"/>
      <c r="R45" s="116"/>
      <c r="S45" s="116"/>
      <c r="T45" s="116"/>
      <c r="U45" s="116"/>
    </row>
    <row r="46" spans="1:21" ht="24.75" customHeight="1" thickBot="1" x14ac:dyDescent="0.3">
      <c r="A46" s="116"/>
      <c r="B46" s="244"/>
      <c r="C46" s="251"/>
      <c r="D46" s="252"/>
      <c r="E46" s="252"/>
      <c r="F46" s="252"/>
      <c r="G46" s="252"/>
      <c r="H46" s="252"/>
      <c r="I46" s="253"/>
      <c r="J46" s="184"/>
      <c r="K46" s="116"/>
      <c r="L46" s="116"/>
      <c r="M46" s="116"/>
      <c r="N46" s="116"/>
      <c r="O46" s="116"/>
      <c r="P46" s="116"/>
      <c r="Q46" s="116"/>
      <c r="R46" s="116"/>
      <c r="S46" s="116"/>
      <c r="T46" s="116"/>
      <c r="U46" s="116"/>
    </row>
    <row r="47" spans="1:21" ht="36.75" customHeight="1" x14ac:dyDescent="0.25">
      <c r="A47" s="116"/>
      <c r="B47" s="134"/>
      <c r="C47" s="134"/>
      <c r="D47" s="134"/>
      <c r="E47" s="134"/>
      <c r="F47" s="134"/>
      <c r="G47" s="134"/>
      <c r="H47" s="134"/>
      <c r="I47" s="134"/>
      <c r="J47" s="134"/>
      <c r="K47" s="116"/>
      <c r="L47" s="116"/>
      <c r="M47" s="116"/>
      <c r="N47" s="116"/>
      <c r="O47" s="116"/>
      <c r="P47" s="116"/>
      <c r="Q47" s="116"/>
      <c r="R47" s="116"/>
      <c r="S47" s="116"/>
      <c r="T47" s="116"/>
      <c r="U47" s="116"/>
    </row>
    <row r="48" spans="1:21" ht="15" customHeight="1" x14ac:dyDescent="0.25">
      <c r="A48" s="116"/>
      <c r="B48" s="116"/>
      <c r="C48" s="116"/>
      <c r="D48" s="116"/>
      <c r="E48" s="116"/>
      <c r="F48" s="116"/>
      <c r="G48" s="116"/>
      <c r="H48" s="116"/>
      <c r="I48" s="116"/>
      <c r="J48" s="116"/>
      <c r="K48" s="116"/>
      <c r="U48" s="116"/>
    </row>
    <row r="49" spans="1:21" ht="15" customHeight="1" x14ac:dyDescent="0.25">
      <c r="A49" s="116"/>
      <c r="B49" s="116"/>
      <c r="C49" s="116"/>
      <c r="D49" s="116"/>
      <c r="E49" s="116"/>
      <c r="F49" s="116"/>
      <c r="G49" s="116"/>
      <c r="H49" s="116"/>
      <c r="I49" s="116"/>
      <c r="J49" s="116"/>
      <c r="K49" s="116"/>
      <c r="U49" s="116"/>
    </row>
    <row r="50" spans="1:21" ht="15" customHeight="1" x14ac:dyDescent="0.25">
      <c r="A50" s="116"/>
      <c r="B50" s="116"/>
      <c r="C50" s="116"/>
      <c r="D50" s="116"/>
      <c r="E50" s="116"/>
      <c r="F50" s="116"/>
      <c r="G50" s="116"/>
      <c r="H50" s="116"/>
      <c r="I50" s="116"/>
      <c r="J50" s="116"/>
      <c r="K50" s="116"/>
      <c r="U50" s="116"/>
    </row>
    <row r="51" spans="1:21" ht="15" customHeight="1" x14ac:dyDescent="0.25">
      <c r="A51" s="116"/>
      <c r="B51" s="116"/>
      <c r="C51" s="116"/>
      <c r="D51" s="116"/>
      <c r="E51" s="116"/>
      <c r="F51" s="116"/>
      <c r="G51" s="116"/>
      <c r="H51" s="116"/>
      <c r="I51" s="116"/>
      <c r="J51" s="116"/>
    </row>
    <row r="52" spans="1:21" ht="15" customHeight="1" x14ac:dyDescent="0.25">
      <c r="A52" s="116"/>
      <c r="B52" s="116"/>
      <c r="C52" s="116"/>
      <c r="D52" s="116"/>
      <c r="E52" s="116"/>
      <c r="F52" s="116"/>
      <c r="G52" s="116"/>
      <c r="H52" s="116"/>
      <c r="I52" s="116"/>
      <c r="J52" s="116"/>
    </row>
    <row r="53" spans="1:21" ht="15" customHeight="1" x14ac:dyDescent="0.25">
      <c r="A53" s="116"/>
      <c r="B53" s="116"/>
      <c r="C53" s="116"/>
      <c r="D53" s="116"/>
      <c r="E53" s="116"/>
      <c r="F53" s="116"/>
      <c r="G53" s="116"/>
      <c r="H53" s="116"/>
      <c r="I53" s="116"/>
      <c r="J53" s="116"/>
    </row>
    <row r="54" spans="1:21" ht="15" customHeight="1" x14ac:dyDescent="0.25">
      <c r="A54" s="116"/>
      <c r="B54" s="116"/>
      <c r="C54" s="116"/>
      <c r="D54" s="116"/>
      <c r="E54" s="116"/>
      <c r="F54" s="116"/>
      <c r="G54" s="116"/>
      <c r="H54" s="116"/>
      <c r="I54" s="116"/>
      <c r="J54" s="116"/>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4"/>
  <sheetViews>
    <sheetView tabSelected="1" view="pageBreakPreview" zoomScale="40" zoomScaleNormal="60" zoomScaleSheetLayoutView="40" zoomScalePageLayoutView="50" workbookViewId="0">
      <selection activeCell="M15" sqref="M15:M19"/>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33.57031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0" customHeight="1" x14ac:dyDescent="0.25">
      <c r="B1" s="364"/>
      <c r="C1" s="364"/>
      <c r="D1" s="365" t="s">
        <v>279</v>
      </c>
      <c r="E1" s="365"/>
      <c r="F1" s="365"/>
      <c r="G1" s="365"/>
      <c r="H1" s="365"/>
      <c r="I1" s="365"/>
      <c r="J1" s="365"/>
      <c r="K1" s="365"/>
      <c r="L1" s="365"/>
      <c r="M1" s="365"/>
      <c r="N1" s="365"/>
      <c r="O1" s="365"/>
      <c r="P1" s="365"/>
      <c r="Q1" s="366" t="s">
        <v>280</v>
      </c>
      <c r="R1" s="366"/>
    </row>
    <row r="2" spans="1:21" ht="30" customHeight="1" x14ac:dyDescent="0.25">
      <c r="B2" s="364"/>
      <c r="C2" s="364"/>
      <c r="D2" s="365" t="s">
        <v>281</v>
      </c>
      <c r="E2" s="365"/>
      <c r="F2" s="365"/>
      <c r="G2" s="365"/>
      <c r="H2" s="365"/>
      <c r="I2" s="365"/>
      <c r="J2" s="365"/>
      <c r="K2" s="365"/>
      <c r="L2" s="365"/>
      <c r="M2" s="365"/>
      <c r="N2" s="365"/>
      <c r="O2" s="365"/>
      <c r="P2" s="365"/>
      <c r="Q2" s="366" t="s">
        <v>286</v>
      </c>
      <c r="R2" s="366"/>
    </row>
    <row r="3" spans="1:21" ht="30" customHeight="1" x14ac:dyDescent="0.25">
      <c r="A3" s="135"/>
      <c r="B3" s="364"/>
      <c r="C3" s="364"/>
      <c r="D3" s="365" t="s">
        <v>282</v>
      </c>
      <c r="E3" s="365"/>
      <c r="F3" s="365"/>
      <c r="G3" s="365"/>
      <c r="H3" s="365"/>
      <c r="I3" s="365"/>
      <c r="J3" s="365"/>
      <c r="K3" s="365"/>
      <c r="L3" s="365"/>
      <c r="M3" s="365"/>
      <c r="N3" s="365"/>
      <c r="O3" s="365"/>
      <c r="P3" s="365"/>
      <c r="Q3" s="366" t="s">
        <v>285</v>
      </c>
      <c r="R3" s="366"/>
      <c r="S3" s="135"/>
      <c r="T3" s="135"/>
      <c r="U3" s="135"/>
    </row>
    <row r="4" spans="1:21" ht="30" customHeight="1" x14ac:dyDescent="0.25">
      <c r="A4" s="135"/>
      <c r="B4" s="364"/>
      <c r="C4" s="364"/>
      <c r="D4" s="365" t="s">
        <v>283</v>
      </c>
      <c r="E4" s="365"/>
      <c r="F4" s="365"/>
      <c r="G4" s="365"/>
      <c r="H4" s="365"/>
      <c r="I4" s="365"/>
      <c r="J4" s="365"/>
      <c r="K4" s="365"/>
      <c r="L4" s="365"/>
      <c r="M4" s="365"/>
      <c r="N4" s="365"/>
      <c r="O4" s="365"/>
      <c r="P4" s="365"/>
      <c r="Q4" s="366" t="s">
        <v>284</v>
      </c>
      <c r="R4" s="366"/>
      <c r="S4" s="135"/>
      <c r="T4" s="135"/>
      <c r="U4" s="135"/>
    </row>
    <row r="5" spans="1:21" ht="9" customHeight="1" thickBot="1" x14ac:dyDescent="0.3">
      <c r="A5" s="135"/>
      <c r="B5" s="136"/>
      <c r="C5" s="137"/>
      <c r="D5" s="137"/>
      <c r="E5" s="137"/>
      <c r="F5" s="137"/>
      <c r="G5" s="137"/>
      <c r="H5" s="137"/>
      <c r="I5" s="137"/>
      <c r="J5" s="137"/>
      <c r="K5" s="137"/>
      <c r="L5" s="137"/>
      <c r="M5" s="137"/>
      <c r="N5" s="137"/>
      <c r="O5" s="137"/>
      <c r="P5" s="138"/>
      <c r="Q5" s="137"/>
      <c r="R5" s="137"/>
      <c r="S5" s="135"/>
      <c r="T5" s="135"/>
      <c r="U5" s="135"/>
    </row>
    <row r="6" spans="1:21" ht="64.5" customHeight="1" thickBot="1" x14ac:dyDescent="0.3">
      <c r="A6" s="135"/>
      <c r="B6" s="299" t="s">
        <v>102</v>
      </c>
      <c r="C6" s="300"/>
      <c r="D6" s="300"/>
      <c r="E6" s="300"/>
      <c r="F6" s="300"/>
      <c r="G6" s="300"/>
      <c r="H6" s="300"/>
      <c r="I6" s="300"/>
      <c r="J6" s="300"/>
      <c r="K6" s="300"/>
      <c r="L6" s="300"/>
      <c r="M6" s="300"/>
      <c r="N6" s="300"/>
      <c r="O6" s="300"/>
      <c r="P6" s="300"/>
      <c r="Q6" s="300"/>
      <c r="R6" s="301"/>
      <c r="S6" s="135"/>
      <c r="T6" s="135"/>
      <c r="U6" s="135"/>
    </row>
    <row r="7" spans="1:21" ht="35.25" customHeight="1" thickBot="1" x14ac:dyDescent="0.3">
      <c r="A7" s="135"/>
      <c r="B7" s="295" t="s">
        <v>103</v>
      </c>
      <c r="C7" s="292"/>
      <c r="D7" s="292"/>
      <c r="E7" s="292"/>
      <c r="F7" s="292"/>
      <c r="G7" s="292"/>
      <c r="H7" s="293"/>
      <c r="I7" s="188"/>
      <c r="J7" s="188"/>
      <c r="K7" s="292"/>
      <c r="L7" s="292"/>
      <c r="M7" s="292"/>
      <c r="N7" s="293"/>
      <c r="O7" s="295" t="s">
        <v>104</v>
      </c>
      <c r="P7" s="296"/>
      <c r="Q7" s="296"/>
      <c r="R7" s="297"/>
      <c r="S7" s="135"/>
      <c r="T7" s="135"/>
      <c r="U7" s="135"/>
    </row>
    <row r="8" spans="1:21" s="56" customFormat="1" ht="56.25" customHeight="1" thickBot="1" x14ac:dyDescent="0.5">
      <c r="A8" s="135"/>
      <c r="B8" s="302" t="s">
        <v>17</v>
      </c>
      <c r="C8" s="303" t="s">
        <v>105</v>
      </c>
      <c r="D8" s="294" t="s">
        <v>106</v>
      </c>
      <c r="E8" s="294" t="s">
        <v>107</v>
      </c>
      <c r="F8" s="294" t="s">
        <v>108</v>
      </c>
      <c r="G8" s="294" t="s">
        <v>74</v>
      </c>
      <c r="H8" s="286" t="s">
        <v>109</v>
      </c>
      <c r="I8" s="287"/>
      <c r="J8" s="357" t="s">
        <v>110</v>
      </c>
      <c r="K8" s="358"/>
      <c r="L8" s="358"/>
      <c r="M8" s="358"/>
      <c r="N8" s="359"/>
      <c r="O8" s="294" t="s">
        <v>111</v>
      </c>
      <c r="P8" s="298" t="s">
        <v>112</v>
      </c>
      <c r="Q8" s="294" t="s">
        <v>100</v>
      </c>
      <c r="R8" s="294"/>
      <c r="S8" s="135"/>
      <c r="T8" s="135"/>
      <c r="U8" s="135"/>
    </row>
    <row r="9" spans="1:21" s="57" customFormat="1" ht="129" customHeight="1" thickBot="1" x14ac:dyDescent="0.5">
      <c r="A9" s="135"/>
      <c r="B9" s="302"/>
      <c r="C9" s="304"/>
      <c r="D9" s="294"/>
      <c r="E9" s="294"/>
      <c r="F9" s="294"/>
      <c r="G9" s="294"/>
      <c r="H9" s="288"/>
      <c r="I9" s="289"/>
      <c r="J9" s="189" t="s">
        <v>113</v>
      </c>
      <c r="K9" s="189" t="s">
        <v>114</v>
      </c>
      <c r="L9" s="189" t="s">
        <v>115</v>
      </c>
      <c r="M9" s="189" t="s">
        <v>116</v>
      </c>
      <c r="N9" s="189" t="s">
        <v>117</v>
      </c>
      <c r="O9" s="294"/>
      <c r="P9" s="298"/>
      <c r="Q9" s="139" t="s">
        <v>118</v>
      </c>
      <c r="R9" s="139" t="s">
        <v>119</v>
      </c>
      <c r="S9" s="135"/>
      <c r="T9" s="135"/>
      <c r="U9" s="135"/>
    </row>
    <row r="10" spans="1:21" ht="46.5" customHeight="1" x14ac:dyDescent="0.25">
      <c r="A10" s="135"/>
      <c r="B10" s="348">
        <v>1</v>
      </c>
      <c r="C10" s="349" t="s">
        <v>294</v>
      </c>
      <c r="D10" s="344" t="s">
        <v>295</v>
      </c>
      <c r="E10" s="344" t="s">
        <v>296</v>
      </c>
      <c r="F10" s="350" t="s">
        <v>297</v>
      </c>
      <c r="G10" s="204" t="s">
        <v>298</v>
      </c>
      <c r="H10" s="351">
        <v>0.3</v>
      </c>
      <c r="I10" s="356"/>
      <c r="J10" s="351">
        <v>0.15</v>
      </c>
      <c r="K10" s="352"/>
      <c r="L10" s="353"/>
      <c r="M10" s="354"/>
      <c r="N10" s="356"/>
      <c r="O10" s="307">
        <f>IF(SUM(K10,N10)&gt;100%,"NO PERMITIDO",SUM(K10,N10))</f>
        <v>0</v>
      </c>
      <c r="P10" s="312">
        <f>H10*O10/100%</f>
        <v>0</v>
      </c>
      <c r="Q10" s="344"/>
      <c r="R10" s="344"/>
      <c r="S10" s="135"/>
      <c r="T10" s="135"/>
      <c r="U10" s="135"/>
    </row>
    <row r="11" spans="1:21" ht="48" customHeight="1" x14ac:dyDescent="0.25">
      <c r="A11" s="135"/>
      <c r="B11" s="315"/>
      <c r="C11" s="317"/>
      <c r="D11" s="306"/>
      <c r="E11" s="306"/>
      <c r="F11" s="306"/>
      <c r="G11" s="205" t="s">
        <v>299</v>
      </c>
      <c r="H11" s="306"/>
      <c r="I11" s="334"/>
      <c r="J11" s="306"/>
      <c r="K11" s="343"/>
      <c r="L11" s="343"/>
      <c r="M11" s="355"/>
      <c r="N11" s="334"/>
      <c r="O11" s="308"/>
      <c r="P11" s="313"/>
      <c r="Q11" s="306"/>
      <c r="R11" s="306"/>
      <c r="S11" s="135"/>
      <c r="T11" s="135"/>
      <c r="U11" s="135"/>
    </row>
    <row r="12" spans="1:21" ht="48" customHeight="1" x14ac:dyDescent="0.25">
      <c r="A12" s="135"/>
      <c r="B12" s="315"/>
      <c r="C12" s="317"/>
      <c r="D12" s="306"/>
      <c r="E12" s="306"/>
      <c r="F12" s="306"/>
      <c r="G12" s="205" t="s">
        <v>300</v>
      </c>
      <c r="H12" s="306"/>
      <c r="I12" s="203"/>
      <c r="J12" s="306"/>
      <c r="K12" s="343"/>
      <c r="L12" s="343"/>
      <c r="M12" s="355"/>
      <c r="N12" s="334"/>
      <c r="O12" s="308"/>
      <c r="P12" s="313"/>
      <c r="Q12" s="306"/>
      <c r="R12" s="306"/>
      <c r="S12" s="135"/>
      <c r="T12" s="135"/>
      <c r="U12" s="135"/>
    </row>
    <row r="13" spans="1:21" ht="48" customHeight="1" x14ac:dyDescent="0.25">
      <c r="A13" s="135"/>
      <c r="B13" s="315"/>
      <c r="C13" s="317"/>
      <c r="D13" s="306"/>
      <c r="E13" s="306"/>
      <c r="F13" s="306"/>
      <c r="G13" s="205" t="s">
        <v>301</v>
      </c>
      <c r="H13" s="306"/>
      <c r="I13" s="203"/>
      <c r="J13" s="306"/>
      <c r="K13" s="343"/>
      <c r="L13" s="343"/>
      <c r="M13" s="355"/>
      <c r="N13" s="334"/>
      <c r="O13" s="308"/>
      <c r="P13" s="313"/>
      <c r="Q13" s="306"/>
      <c r="R13" s="306"/>
      <c r="S13" s="135"/>
      <c r="T13" s="135"/>
      <c r="U13" s="135"/>
    </row>
    <row r="14" spans="1:21" ht="48" customHeight="1" x14ac:dyDescent="0.25">
      <c r="A14" s="135"/>
      <c r="B14" s="316"/>
      <c r="C14" s="317"/>
      <c r="D14" s="306"/>
      <c r="E14" s="306"/>
      <c r="F14" s="306"/>
      <c r="G14" s="205" t="s">
        <v>302</v>
      </c>
      <c r="H14" s="306"/>
      <c r="I14" s="203"/>
      <c r="J14" s="306"/>
      <c r="K14" s="344"/>
      <c r="L14" s="344"/>
      <c r="M14" s="356"/>
      <c r="N14" s="334"/>
      <c r="O14" s="308"/>
      <c r="P14" s="313"/>
      <c r="Q14" s="306"/>
      <c r="R14" s="306"/>
      <c r="S14" s="135"/>
      <c r="T14" s="135"/>
      <c r="U14" s="135"/>
    </row>
    <row r="15" spans="1:21" ht="48" customHeight="1" x14ac:dyDescent="0.25">
      <c r="A15" s="135"/>
      <c r="B15" s="314">
        <v>2</v>
      </c>
      <c r="C15" s="317" t="s">
        <v>294</v>
      </c>
      <c r="D15" s="318" t="s">
        <v>303</v>
      </c>
      <c r="E15" s="306" t="s">
        <v>296</v>
      </c>
      <c r="F15" s="305" t="s">
        <v>297</v>
      </c>
      <c r="G15" s="205" t="s">
        <v>304</v>
      </c>
      <c r="H15" s="347">
        <v>0.2</v>
      </c>
      <c r="I15" s="203"/>
      <c r="J15" s="360">
        <v>0.1</v>
      </c>
      <c r="K15" s="336"/>
      <c r="L15" s="339"/>
      <c r="M15" s="336"/>
      <c r="N15" s="334"/>
      <c r="O15" s="361">
        <f t="shared" ref="O15" si="0">IF(SUM(K15,N15)&gt;100%,"NO PERMITIDO",SUM(K15,N15))</f>
        <v>0</v>
      </c>
      <c r="P15" s="362">
        <f t="shared" ref="P15" si="1">H15*O15/100%</f>
        <v>0</v>
      </c>
      <c r="Q15" s="306"/>
      <c r="R15" s="306"/>
      <c r="S15" s="135"/>
      <c r="T15" s="135"/>
      <c r="U15" s="135"/>
    </row>
    <row r="16" spans="1:21" ht="48" customHeight="1" x14ac:dyDescent="0.25">
      <c r="A16" s="135"/>
      <c r="B16" s="315"/>
      <c r="C16" s="317"/>
      <c r="D16" s="318"/>
      <c r="E16" s="306"/>
      <c r="F16" s="306"/>
      <c r="G16" s="205" t="s">
        <v>299</v>
      </c>
      <c r="H16" s="347"/>
      <c r="I16" s="203"/>
      <c r="J16" s="306"/>
      <c r="K16" s="337"/>
      <c r="L16" s="340"/>
      <c r="M16" s="337"/>
      <c r="N16" s="334"/>
      <c r="O16" s="361"/>
      <c r="P16" s="362"/>
      <c r="Q16" s="306"/>
      <c r="R16" s="306"/>
      <c r="S16" s="135"/>
      <c r="T16" s="135"/>
      <c r="U16" s="135"/>
    </row>
    <row r="17" spans="1:21" ht="56.25" customHeight="1" x14ac:dyDescent="0.25">
      <c r="A17" s="135"/>
      <c r="B17" s="315"/>
      <c r="C17" s="317"/>
      <c r="D17" s="318"/>
      <c r="E17" s="306"/>
      <c r="F17" s="306"/>
      <c r="G17" s="205" t="s">
        <v>300</v>
      </c>
      <c r="H17" s="347"/>
      <c r="I17" s="334"/>
      <c r="J17" s="306"/>
      <c r="K17" s="337"/>
      <c r="L17" s="340"/>
      <c r="M17" s="337"/>
      <c r="N17" s="334"/>
      <c r="O17" s="361"/>
      <c r="P17" s="362"/>
      <c r="Q17" s="306"/>
      <c r="R17" s="306"/>
      <c r="S17" s="135"/>
      <c r="T17" s="135"/>
      <c r="U17" s="135"/>
    </row>
    <row r="18" spans="1:21" ht="56.25" customHeight="1" x14ac:dyDescent="0.25">
      <c r="A18" s="135"/>
      <c r="B18" s="315"/>
      <c r="C18" s="317"/>
      <c r="D18" s="318"/>
      <c r="E18" s="306"/>
      <c r="F18" s="306"/>
      <c r="G18" s="205" t="s">
        <v>301</v>
      </c>
      <c r="H18" s="347"/>
      <c r="I18" s="334"/>
      <c r="J18" s="306"/>
      <c r="K18" s="337"/>
      <c r="L18" s="340"/>
      <c r="M18" s="337"/>
      <c r="N18" s="334"/>
      <c r="O18" s="361"/>
      <c r="P18" s="362"/>
      <c r="Q18" s="306"/>
      <c r="R18" s="306"/>
      <c r="S18" s="135"/>
      <c r="T18" s="135"/>
      <c r="U18" s="135"/>
    </row>
    <row r="19" spans="1:21" ht="47.25" customHeight="1" x14ac:dyDescent="0.25">
      <c r="A19" s="135"/>
      <c r="B19" s="316"/>
      <c r="C19" s="317"/>
      <c r="D19" s="318"/>
      <c r="E19" s="306"/>
      <c r="F19" s="306"/>
      <c r="G19" s="205" t="s">
        <v>305</v>
      </c>
      <c r="H19" s="347"/>
      <c r="I19" s="334"/>
      <c r="J19" s="306"/>
      <c r="K19" s="338"/>
      <c r="L19" s="341"/>
      <c r="M19" s="338"/>
      <c r="N19" s="334"/>
      <c r="O19" s="361"/>
      <c r="P19" s="362"/>
      <c r="Q19" s="306"/>
      <c r="R19" s="306"/>
      <c r="S19" s="135"/>
      <c r="T19" s="135"/>
      <c r="U19" s="135"/>
    </row>
    <row r="20" spans="1:21" ht="47.25" customHeight="1" x14ac:dyDescent="0.25">
      <c r="A20" s="135"/>
      <c r="B20" s="314">
        <v>3</v>
      </c>
      <c r="C20" s="317" t="s">
        <v>294</v>
      </c>
      <c r="D20" s="318" t="s">
        <v>306</v>
      </c>
      <c r="E20" s="306" t="s">
        <v>296</v>
      </c>
      <c r="F20" s="305" t="s">
        <v>297</v>
      </c>
      <c r="G20" s="206" t="s">
        <v>307</v>
      </c>
      <c r="H20" s="347">
        <v>0.2</v>
      </c>
      <c r="I20" s="203"/>
      <c r="J20" s="360">
        <v>7.0000000000000007E-2</v>
      </c>
      <c r="K20" s="336"/>
      <c r="L20" s="339"/>
      <c r="M20" s="336"/>
      <c r="N20" s="334"/>
      <c r="O20" s="361">
        <f t="shared" ref="O20" si="2">IF(SUM(K20,N20)&gt;100%,"NO PERMITIDO",SUM(K20,N20))</f>
        <v>0</v>
      </c>
      <c r="P20" s="362">
        <f t="shared" ref="P20" si="3">H20*O20/100%</f>
        <v>0</v>
      </c>
      <c r="Q20" s="306"/>
      <c r="R20" s="306"/>
      <c r="S20" s="135"/>
      <c r="T20" s="135"/>
      <c r="U20" s="135"/>
    </row>
    <row r="21" spans="1:21" ht="47.25" customHeight="1" x14ac:dyDescent="0.25">
      <c r="A21" s="135"/>
      <c r="B21" s="315"/>
      <c r="C21" s="317"/>
      <c r="D21" s="318"/>
      <c r="E21" s="306"/>
      <c r="F21" s="306"/>
      <c r="G21" s="345" t="s">
        <v>308</v>
      </c>
      <c r="H21" s="347"/>
      <c r="I21" s="203"/>
      <c r="J21" s="306"/>
      <c r="K21" s="337"/>
      <c r="L21" s="340"/>
      <c r="M21" s="337"/>
      <c r="N21" s="334"/>
      <c r="O21" s="361"/>
      <c r="P21" s="362"/>
      <c r="Q21" s="306"/>
      <c r="R21" s="306"/>
      <c r="S21" s="135"/>
      <c r="T21" s="135"/>
      <c r="U21" s="135"/>
    </row>
    <row r="22" spans="1:21" ht="47.25" customHeight="1" x14ac:dyDescent="0.25">
      <c r="A22" s="135"/>
      <c r="B22" s="315"/>
      <c r="C22" s="317"/>
      <c r="D22" s="318"/>
      <c r="E22" s="306"/>
      <c r="F22" s="306"/>
      <c r="G22" s="346"/>
      <c r="H22" s="347"/>
      <c r="I22" s="203"/>
      <c r="J22" s="306"/>
      <c r="K22" s="337"/>
      <c r="L22" s="340"/>
      <c r="M22" s="337"/>
      <c r="N22" s="334"/>
      <c r="O22" s="361"/>
      <c r="P22" s="362"/>
      <c r="Q22" s="306"/>
      <c r="R22" s="306"/>
      <c r="S22" s="135"/>
      <c r="T22" s="135"/>
      <c r="U22" s="135"/>
    </row>
    <row r="23" spans="1:21" ht="55.5" customHeight="1" x14ac:dyDescent="0.25">
      <c r="A23" s="135"/>
      <c r="B23" s="315"/>
      <c r="C23" s="317"/>
      <c r="D23" s="318"/>
      <c r="E23" s="306"/>
      <c r="F23" s="306"/>
      <c r="G23" s="345" t="s">
        <v>309</v>
      </c>
      <c r="H23" s="347"/>
      <c r="I23" s="334"/>
      <c r="J23" s="306"/>
      <c r="K23" s="337"/>
      <c r="L23" s="340"/>
      <c r="M23" s="337"/>
      <c r="N23" s="334"/>
      <c r="O23" s="361"/>
      <c r="P23" s="362"/>
      <c r="Q23" s="306"/>
      <c r="R23" s="306"/>
      <c r="S23" s="135"/>
      <c r="T23" s="135"/>
      <c r="U23" s="135"/>
    </row>
    <row r="24" spans="1:21" ht="39.75" customHeight="1" x14ac:dyDescent="0.25">
      <c r="A24" s="135"/>
      <c r="B24" s="316"/>
      <c r="C24" s="317"/>
      <c r="D24" s="318"/>
      <c r="E24" s="306"/>
      <c r="F24" s="306"/>
      <c r="G24" s="346"/>
      <c r="H24" s="347"/>
      <c r="I24" s="334"/>
      <c r="J24" s="306"/>
      <c r="K24" s="338"/>
      <c r="L24" s="341"/>
      <c r="M24" s="338"/>
      <c r="N24" s="334"/>
      <c r="O24" s="361"/>
      <c r="P24" s="362"/>
      <c r="Q24" s="306"/>
      <c r="R24" s="306"/>
      <c r="S24" s="135"/>
      <c r="T24" s="135"/>
      <c r="U24" s="135"/>
    </row>
    <row r="25" spans="1:21" ht="39.75" customHeight="1" x14ac:dyDescent="0.25">
      <c r="A25" s="135"/>
      <c r="B25" s="314">
        <v>4</v>
      </c>
      <c r="C25" s="317" t="s">
        <v>294</v>
      </c>
      <c r="D25" s="318" t="s">
        <v>310</v>
      </c>
      <c r="E25" s="306" t="s">
        <v>296</v>
      </c>
      <c r="F25" s="305" t="s">
        <v>297</v>
      </c>
      <c r="G25" s="206" t="s">
        <v>307</v>
      </c>
      <c r="H25" s="336">
        <v>0.2</v>
      </c>
      <c r="I25" s="187"/>
      <c r="J25" s="360">
        <v>0.1</v>
      </c>
      <c r="K25" s="336"/>
      <c r="L25" s="339"/>
      <c r="M25" s="336"/>
      <c r="N25" s="334"/>
      <c r="O25" s="361">
        <f t="shared" ref="O25" si="4">IF(SUM(K25,N25)&gt;100%,"NO PERMITIDO",SUM(K25,N25))</f>
        <v>0</v>
      </c>
      <c r="P25" s="362">
        <f t="shared" ref="P25" si="5">H25*O25/100%</f>
        <v>0</v>
      </c>
      <c r="Q25" s="306"/>
      <c r="R25" s="306"/>
      <c r="S25" s="135"/>
      <c r="T25" s="135"/>
      <c r="U25" s="135"/>
    </row>
    <row r="26" spans="1:21" ht="39.75" customHeight="1" x14ac:dyDescent="0.25">
      <c r="A26" s="135"/>
      <c r="B26" s="315"/>
      <c r="C26" s="317"/>
      <c r="D26" s="318"/>
      <c r="E26" s="306"/>
      <c r="F26" s="306"/>
      <c r="G26" s="345" t="s">
        <v>308</v>
      </c>
      <c r="H26" s="337"/>
      <c r="I26" s="187"/>
      <c r="J26" s="306"/>
      <c r="K26" s="337"/>
      <c r="L26" s="340"/>
      <c r="M26" s="337"/>
      <c r="N26" s="334"/>
      <c r="O26" s="361"/>
      <c r="P26" s="362"/>
      <c r="Q26" s="306"/>
      <c r="R26" s="306"/>
      <c r="S26" s="135"/>
      <c r="T26" s="135"/>
      <c r="U26" s="135"/>
    </row>
    <row r="27" spans="1:21" ht="39.75" customHeight="1" x14ac:dyDescent="0.25">
      <c r="A27" s="135"/>
      <c r="B27" s="315"/>
      <c r="C27" s="317"/>
      <c r="D27" s="318"/>
      <c r="E27" s="306"/>
      <c r="F27" s="306"/>
      <c r="G27" s="346"/>
      <c r="H27" s="337"/>
      <c r="I27" s="187"/>
      <c r="J27" s="306"/>
      <c r="K27" s="337"/>
      <c r="L27" s="340"/>
      <c r="M27" s="337"/>
      <c r="N27" s="334"/>
      <c r="O27" s="361"/>
      <c r="P27" s="362"/>
      <c r="Q27" s="306"/>
      <c r="R27" s="306"/>
      <c r="S27" s="135"/>
      <c r="T27" s="135"/>
      <c r="U27" s="135"/>
    </row>
    <row r="28" spans="1:21" ht="39" customHeight="1" x14ac:dyDescent="0.25">
      <c r="A28" s="135"/>
      <c r="B28" s="315"/>
      <c r="C28" s="317"/>
      <c r="D28" s="318"/>
      <c r="E28" s="306"/>
      <c r="F28" s="306"/>
      <c r="G28" s="345" t="s">
        <v>311</v>
      </c>
      <c r="H28" s="337"/>
      <c r="I28" s="334"/>
      <c r="J28" s="306"/>
      <c r="K28" s="337"/>
      <c r="L28" s="340"/>
      <c r="M28" s="337"/>
      <c r="N28" s="334"/>
      <c r="O28" s="361"/>
      <c r="P28" s="362"/>
      <c r="Q28" s="306"/>
      <c r="R28" s="306"/>
      <c r="S28" s="135"/>
      <c r="T28" s="135"/>
      <c r="U28" s="135"/>
    </row>
    <row r="29" spans="1:21" ht="39" customHeight="1" x14ac:dyDescent="0.25">
      <c r="A29" s="135"/>
      <c r="B29" s="316"/>
      <c r="C29" s="317"/>
      <c r="D29" s="318"/>
      <c r="E29" s="306"/>
      <c r="F29" s="306"/>
      <c r="G29" s="346"/>
      <c r="H29" s="338"/>
      <c r="I29" s="334"/>
      <c r="J29" s="306"/>
      <c r="K29" s="338"/>
      <c r="L29" s="341"/>
      <c r="M29" s="338"/>
      <c r="N29" s="334"/>
      <c r="O29" s="361"/>
      <c r="P29" s="362"/>
      <c r="Q29" s="306"/>
      <c r="R29" s="306"/>
      <c r="S29" s="135"/>
      <c r="T29" s="135"/>
      <c r="U29" s="135"/>
    </row>
    <row r="30" spans="1:21" ht="39" customHeight="1" x14ac:dyDescent="0.25">
      <c r="A30" s="135"/>
      <c r="B30" s="314">
        <v>5</v>
      </c>
      <c r="C30" s="317" t="s">
        <v>294</v>
      </c>
      <c r="D30" s="318" t="s">
        <v>314</v>
      </c>
      <c r="E30" s="306" t="s">
        <v>296</v>
      </c>
      <c r="F30" s="305" t="s">
        <v>297</v>
      </c>
      <c r="G30" s="345" t="s">
        <v>312</v>
      </c>
      <c r="H30" s="336">
        <v>0.1</v>
      </c>
      <c r="I30" s="187"/>
      <c r="J30" s="342">
        <v>0.05</v>
      </c>
      <c r="K30" s="336"/>
      <c r="L30" s="339"/>
      <c r="M30" s="336"/>
      <c r="N30" s="342"/>
      <c r="O30" s="308">
        <f t="shared" ref="O30" si="6">IF(SUM(K30,N30)&gt;100%,"NO PERMITIDO",SUM(K30,N30))</f>
        <v>0</v>
      </c>
      <c r="P30" s="313">
        <f t="shared" ref="P30" si="7">H30*O30/100%</f>
        <v>0</v>
      </c>
      <c r="Q30" s="306"/>
      <c r="R30" s="306"/>
      <c r="S30" s="135"/>
      <c r="T30" s="135"/>
      <c r="U30" s="135"/>
    </row>
    <row r="31" spans="1:21" ht="39" customHeight="1" x14ac:dyDescent="0.25">
      <c r="A31" s="135"/>
      <c r="B31" s="315"/>
      <c r="C31" s="317"/>
      <c r="D31" s="318"/>
      <c r="E31" s="306"/>
      <c r="F31" s="306"/>
      <c r="G31" s="346"/>
      <c r="H31" s="337"/>
      <c r="I31" s="187"/>
      <c r="J31" s="343"/>
      <c r="K31" s="337"/>
      <c r="L31" s="340"/>
      <c r="M31" s="337"/>
      <c r="N31" s="343"/>
      <c r="O31" s="308"/>
      <c r="P31" s="313"/>
      <c r="Q31" s="306"/>
      <c r="R31" s="306"/>
      <c r="S31" s="135"/>
      <c r="T31" s="135"/>
      <c r="U31" s="135"/>
    </row>
    <row r="32" spans="1:21" ht="39" customHeight="1" x14ac:dyDescent="0.25">
      <c r="A32" s="135"/>
      <c r="B32" s="315"/>
      <c r="C32" s="317"/>
      <c r="D32" s="318"/>
      <c r="E32" s="306"/>
      <c r="F32" s="306"/>
      <c r="G32" s="345" t="s">
        <v>313</v>
      </c>
      <c r="H32" s="337"/>
      <c r="I32" s="187"/>
      <c r="J32" s="343"/>
      <c r="K32" s="337"/>
      <c r="L32" s="340"/>
      <c r="M32" s="337"/>
      <c r="N32" s="343"/>
      <c r="O32" s="308"/>
      <c r="P32" s="313"/>
      <c r="Q32" s="306"/>
      <c r="R32" s="306"/>
      <c r="S32" s="135"/>
      <c r="T32" s="135"/>
      <c r="U32" s="135"/>
    </row>
    <row r="33" spans="1:21" ht="39" customHeight="1" x14ac:dyDescent="0.25">
      <c r="A33" s="135"/>
      <c r="B33" s="315"/>
      <c r="C33" s="317"/>
      <c r="D33" s="318"/>
      <c r="E33" s="306"/>
      <c r="F33" s="306"/>
      <c r="G33" s="346"/>
      <c r="H33" s="337"/>
      <c r="I33" s="334"/>
      <c r="J33" s="343"/>
      <c r="K33" s="337"/>
      <c r="L33" s="340"/>
      <c r="M33" s="337"/>
      <c r="N33" s="343"/>
      <c r="O33" s="308"/>
      <c r="P33" s="313"/>
      <c r="Q33" s="306"/>
      <c r="R33" s="306"/>
      <c r="S33" s="135"/>
      <c r="T33" s="135"/>
      <c r="U33" s="135"/>
    </row>
    <row r="34" spans="1:21" ht="48" customHeight="1" thickBot="1" x14ac:dyDescent="0.3">
      <c r="A34" s="135"/>
      <c r="B34" s="333"/>
      <c r="C34" s="317"/>
      <c r="D34" s="318"/>
      <c r="E34" s="306"/>
      <c r="F34" s="306"/>
      <c r="G34" s="207" t="s">
        <v>315</v>
      </c>
      <c r="H34" s="338"/>
      <c r="I34" s="335"/>
      <c r="J34" s="344"/>
      <c r="K34" s="338"/>
      <c r="L34" s="341"/>
      <c r="M34" s="338"/>
      <c r="N34" s="344"/>
      <c r="O34" s="308"/>
      <c r="P34" s="363"/>
      <c r="Q34" s="306"/>
      <c r="R34" s="306"/>
      <c r="S34" s="135"/>
      <c r="T34" s="135"/>
      <c r="U34" s="135"/>
    </row>
    <row r="35" spans="1:21" ht="27" customHeight="1" thickBot="1" x14ac:dyDescent="0.35">
      <c r="A35" s="135"/>
      <c r="B35" s="197" t="s">
        <v>48</v>
      </c>
      <c r="C35" s="80"/>
      <c r="D35" s="80"/>
      <c r="E35" s="81"/>
      <c r="F35" s="81"/>
      <c r="G35" s="81"/>
      <c r="H35" s="198">
        <f>IF(SUM(H10:H34)&gt;100%,"supera el 100%",SUM(H10:H34))</f>
        <v>0.99999999999999989</v>
      </c>
      <c r="I35" s="82"/>
      <c r="J35" s="82"/>
      <c r="K35" s="82"/>
      <c r="L35" s="83"/>
      <c r="M35" s="83"/>
      <c r="N35" s="82"/>
      <c r="O35" s="83"/>
      <c r="P35" s="84">
        <f>SUM(P10:P34)</f>
        <v>0</v>
      </c>
      <c r="Q35" s="62"/>
      <c r="R35" s="89"/>
      <c r="S35" s="135"/>
      <c r="T35" s="135"/>
      <c r="U35" s="135"/>
    </row>
    <row r="36" spans="1:21" ht="27" customHeight="1" x14ac:dyDescent="0.25">
      <c r="A36" s="135"/>
      <c r="B36" s="309" t="s">
        <v>293</v>
      </c>
      <c r="C36" s="310"/>
      <c r="D36" s="310"/>
      <c r="E36" s="310"/>
      <c r="F36" s="310"/>
      <c r="G36" s="310"/>
      <c r="H36" s="310"/>
      <c r="I36" s="310"/>
      <c r="J36" s="310"/>
      <c r="K36" s="310"/>
      <c r="L36" s="310"/>
      <c r="M36" s="310"/>
      <c r="N36" s="310"/>
      <c r="O36" s="311"/>
      <c r="P36" s="79">
        <v>0</v>
      </c>
      <c r="Q36" s="290"/>
      <c r="R36" s="291"/>
      <c r="S36" s="135"/>
      <c r="T36" s="135"/>
      <c r="U36" s="135"/>
    </row>
    <row r="37" spans="1:21" ht="27" customHeight="1" x14ac:dyDescent="0.25">
      <c r="A37" s="135"/>
      <c r="B37" s="85"/>
      <c r="C37" s="77"/>
      <c r="D37" s="77"/>
      <c r="E37" s="77"/>
      <c r="F37" s="77"/>
      <c r="G37" s="77"/>
      <c r="H37" s="77"/>
      <c r="I37" s="77"/>
      <c r="J37" s="77"/>
      <c r="K37" s="77"/>
      <c r="L37" s="77"/>
      <c r="M37" s="76"/>
      <c r="N37" s="76"/>
      <c r="O37" s="76"/>
      <c r="P37" s="78">
        <f>SUM(P35:P36)</f>
        <v>0</v>
      </c>
      <c r="Q37" s="290"/>
      <c r="R37" s="291"/>
      <c r="S37" s="135"/>
      <c r="T37" s="135"/>
      <c r="U37" s="135"/>
    </row>
    <row r="38" spans="1:21" ht="27" customHeight="1" x14ac:dyDescent="0.25">
      <c r="A38" s="135"/>
      <c r="B38" s="86"/>
      <c r="C38" s="75"/>
      <c r="D38" s="75"/>
      <c r="E38" s="75"/>
      <c r="F38" s="76"/>
      <c r="G38" s="76"/>
      <c r="H38" s="76"/>
      <c r="I38" s="76"/>
      <c r="J38" s="76"/>
      <c r="K38" s="76"/>
      <c r="L38" s="76"/>
      <c r="M38" s="76"/>
      <c r="N38" s="76"/>
      <c r="O38" s="76"/>
      <c r="P38" s="76"/>
      <c r="Q38" s="290"/>
      <c r="R38" s="291"/>
      <c r="S38" s="135"/>
      <c r="T38" s="135"/>
      <c r="U38" s="135"/>
    </row>
    <row r="39" spans="1:21" ht="29.25" customHeight="1" thickBot="1" x14ac:dyDescent="0.3">
      <c r="A39" s="135"/>
      <c r="B39" s="140"/>
      <c r="C39" s="141"/>
      <c r="D39" s="87"/>
      <c r="E39" s="87"/>
      <c r="F39" s="141"/>
      <c r="G39" s="141"/>
      <c r="H39" s="87"/>
      <c r="I39" s="87"/>
      <c r="J39" s="87"/>
      <c r="K39" s="87"/>
      <c r="L39" s="87"/>
      <c r="M39" s="87"/>
      <c r="N39" s="87"/>
      <c r="O39" s="87"/>
      <c r="P39" s="142"/>
      <c r="Q39" s="87"/>
      <c r="R39" s="143"/>
      <c r="S39" s="135"/>
      <c r="T39" s="135"/>
      <c r="U39" s="135"/>
    </row>
    <row r="40" spans="1:21" ht="48.75" customHeight="1" x14ac:dyDescent="0.3">
      <c r="A40" s="135"/>
      <c r="B40" s="140"/>
      <c r="C40" s="174" t="s">
        <v>120</v>
      </c>
      <c r="D40" s="325">
        <v>43886</v>
      </c>
      <c r="E40" s="326"/>
      <c r="F40" s="87"/>
      <c r="G40" s="330"/>
      <c r="H40" s="331"/>
      <c r="I40" s="331"/>
      <c r="J40" s="332"/>
      <c r="K40" s="144"/>
      <c r="L40" s="319"/>
      <c r="M40" s="320"/>
      <c r="N40" s="320"/>
      <c r="O40" s="321"/>
      <c r="P40" s="145"/>
      <c r="Q40" s="146"/>
      <c r="R40" s="147"/>
      <c r="S40" s="135"/>
      <c r="T40" s="135"/>
      <c r="U40" s="135"/>
    </row>
    <row r="41" spans="1:21" ht="48" customHeight="1" thickBot="1" x14ac:dyDescent="0.35">
      <c r="A41" s="135"/>
      <c r="B41" s="140"/>
      <c r="C41" s="174" t="s">
        <v>121</v>
      </c>
      <c r="D41" s="325" t="s">
        <v>297</v>
      </c>
      <c r="E41" s="326"/>
      <c r="F41" s="87"/>
      <c r="G41" s="327" t="s">
        <v>276</v>
      </c>
      <c r="H41" s="328"/>
      <c r="I41" s="328"/>
      <c r="J41" s="329"/>
      <c r="K41" s="144"/>
      <c r="L41" s="322" t="s">
        <v>122</v>
      </c>
      <c r="M41" s="323"/>
      <c r="N41" s="323"/>
      <c r="O41" s="324"/>
      <c r="P41" s="148"/>
      <c r="Q41" s="149"/>
      <c r="R41" s="150"/>
      <c r="S41" s="135"/>
      <c r="T41" s="135"/>
      <c r="U41" s="135"/>
    </row>
    <row r="42" spans="1:21" ht="27" thickBot="1" x14ac:dyDescent="0.3">
      <c r="A42" s="135"/>
      <c r="B42" s="151"/>
      <c r="C42" s="152"/>
      <c r="D42" s="88"/>
      <c r="E42" s="88"/>
      <c r="F42" s="88"/>
      <c r="G42" s="88"/>
      <c r="H42" s="88"/>
      <c r="I42" s="88"/>
      <c r="J42" s="88"/>
      <c r="K42" s="88"/>
      <c r="L42" s="88"/>
      <c r="M42" s="88"/>
      <c r="N42" s="88"/>
      <c r="O42" s="88"/>
      <c r="P42" s="153"/>
      <c r="Q42" s="88"/>
      <c r="R42" s="154"/>
      <c r="S42" s="135"/>
      <c r="T42" s="135"/>
      <c r="U42" s="135"/>
    </row>
    <row r="43" spans="1:21" ht="26.25" x14ac:dyDescent="0.25">
      <c r="A43" s="135"/>
      <c r="B43" s="135"/>
      <c r="C43" s="135"/>
      <c r="D43" s="135"/>
      <c r="E43" s="135"/>
      <c r="F43" s="135"/>
      <c r="G43" s="135"/>
      <c r="H43" s="135"/>
      <c r="I43" s="135"/>
      <c r="J43" s="135"/>
      <c r="K43" s="135"/>
      <c r="L43" s="135"/>
      <c r="M43" s="135"/>
      <c r="N43" s="135"/>
      <c r="O43" s="135"/>
      <c r="P43" s="135"/>
      <c r="Q43" s="135"/>
      <c r="R43" s="135"/>
      <c r="S43" s="135"/>
      <c r="T43" s="135"/>
      <c r="U43" s="135"/>
    </row>
    <row r="44" spans="1:21" ht="26.25" x14ac:dyDescent="0.25">
      <c r="A44" s="135"/>
      <c r="B44" s="135"/>
      <c r="C44" s="135"/>
      <c r="D44" s="135"/>
      <c r="E44" s="135"/>
      <c r="F44" s="135"/>
      <c r="G44" s="135"/>
      <c r="H44" s="135"/>
      <c r="I44" s="135"/>
      <c r="J44" s="135"/>
      <c r="K44" s="135"/>
      <c r="L44" s="135"/>
      <c r="M44" s="135"/>
      <c r="N44" s="135"/>
      <c r="O44" s="135"/>
      <c r="P44" s="135"/>
      <c r="Q44" s="135"/>
      <c r="R44" s="135"/>
      <c r="S44" s="135"/>
      <c r="T44" s="135"/>
      <c r="U44" s="135"/>
    </row>
  </sheetData>
  <mergeCells count="118">
    <mergeCell ref="B1:C4"/>
    <mergeCell ref="D1:P1"/>
    <mergeCell ref="Q1:R1"/>
    <mergeCell ref="D2:P2"/>
    <mergeCell ref="Q2:R2"/>
    <mergeCell ref="D3:P3"/>
    <mergeCell ref="Q3:R3"/>
    <mergeCell ref="D4:P4"/>
    <mergeCell ref="Q4:R4"/>
    <mergeCell ref="J8:N8"/>
    <mergeCell ref="J10:J14"/>
    <mergeCell ref="J15:J19"/>
    <mergeCell ref="J20:J24"/>
    <mergeCell ref="J25:J29"/>
    <mergeCell ref="Q25:Q29"/>
    <mergeCell ref="R25:R29"/>
    <mergeCell ref="Q30:Q34"/>
    <mergeCell ref="R30:R34"/>
    <mergeCell ref="O15:O19"/>
    <mergeCell ref="P15:P19"/>
    <mergeCell ref="O20:O24"/>
    <mergeCell ref="O25:O29"/>
    <mergeCell ref="O30:O34"/>
    <mergeCell ref="P20:P24"/>
    <mergeCell ref="P25:P29"/>
    <mergeCell ref="P30:P34"/>
    <mergeCell ref="Q10:Q14"/>
    <mergeCell ref="R10:R14"/>
    <mergeCell ref="Q15:Q19"/>
    <mergeCell ref="R15:R19"/>
    <mergeCell ref="Q20:Q24"/>
    <mergeCell ref="R20:R24"/>
    <mergeCell ref="N20:N24"/>
    <mergeCell ref="N25:N29"/>
    <mergeCell ref="H20:H24"/>
    <mergeCell ref="K20:K24"/>
    <mergeCell ref="L20:L24"/>
    <mergeCell ref="M20:M24"/>
    <mergeCell ref="B20:B24"/>
    <mergeCell ref="C20:C24"/>
    <mergeCell ref="D20:D24"/>
    <mergeCell ref="E20:E24"/>
    <mergeCell ref="I23:I24"/>
    <mergeCell ref="I28:I29"/>
    <mergeCell ref="B25:B29"/>
    <mergeCell ref="C25:C29"/>
    <mergeCell ref="D25:D29"/>
    <mergeCell ref="E25:E29"/>
    <mergeCell ref="F25:F29"/>
    <mergeCell ref="H25:H29"/>
    <mergeCell ref="K25:K29"/>
    <mergeCell ref="L25:L29"/>
    <mergeCell ref="M25:M29"/>
    <mergeCell ref="G21:G22"/>
    <mergeCell ref="G23:G24"/>
    <mergeCell ref="G26:G27"/>
    <mergeCell ref="G28:G29"/>
    <mergeCell ref="H15:H19"/>
    <mergeCell ref="K15:K19"/>
    <mergeCell ref="L15:L19"/>
    <mergeCell ref="M15:M19"/>
    <mergeCell ref="N15:N19"/>
    <mergeCell ref="B10:B14"/>
    <mergeCell ref="C10:C14"/>
    <mergeCell ref="D10:D14"/>
    <mergeCell ref="E10:E14"/>
    <mergeCell ref="F10:F14"/>
    <mergeCell ref="H10:H14"/>
    <mergeCell ref="K10:K14"/>
    <mergeCell ref="L10:L14"/>
    <mergeCell ref="M10:M14"/>
    <mergeCell ref="N10:N14"/>
    <mergeCell ref="I10:I11"/>
    <mergeCell ref="I17:I19"/>
    <mergeCell ref="L40:O40"/>
    <mergeCell ref="L41:O41"/>
    <mergeCell ref="D40:E40"/>
    <mergeCell ref="D41:E41"/>
    <mergeCell ref="G41:J41"/>
    <mergeCell ref="G40:J40"/>
    <mergeCell ref="B30:B34"/>
    <mergeCell ref="I33:I34"/>
    <mergeCell ref="K30:K34"/>
    <mergeCell ref="L30:L34"/>
    <mergeCell ref="M30:M34"/>
    <mergeCell ref="N30:N34"/>
    <mergeCell ref="J30:J34"/>
    <mergeCell ref="C30:C34"/>
    <mergeCell ref="D30:D34"/>
    <mergeCell ref="E30:E34"/>
    <mergeCell ref="F30:F34"/>
    <mergeCell ref="H30:H34"/>
    <mergeCell ref="G30:G31"/>
    <mergeCell ref="G32:G33"/>
    <mergeCell ref="H8:I9"/>
    <mergeCell ref="Q36:R38"/>
    <mergeCell ref="K7:N7"/>
    <mergeCell ref="G8:G9"/>
    <mergeCell ref="O7:R7"/>
    <mergeCell ref="F8:F9"/>
    <mergeCell ref="P8:P9"/>
    <mergeCell ref="Q8:R8"/>
    <mergeCell ref="B6:R6"/>
    <mergeCell ref="B7:H7"/>
    <mergeCell ref="B8:B9"/>
    <mergeCell ref="E8:E9"/>
    <mergeCell ref="C8:C9"/>
    <mergeCell ref="D8:D9"/>
    <mergeCell ref="O8:O9"/>
    <mergeCell ref="F20:F24"/>
    <mergeCell ref="O10:O14"/>
    <mergeCell ref="B36:O36"/>
    <mergeCell ref="P10:P14"/>
    <mergeCell ref="B15:B19"/>
    <mergeCell ref="C15:C19"/>
    <mergeCell ref="D15:D19"/>
    <mergeCell ref="E15:E19"/>
    <mergeCell ref="F15:F19"/>
  </mergeCells>
  <conditionalFormatting sqref="O10 O15 O20 O25 O30">
    <cfRule type="cellIs" dxfId="4" priority="2" operator="greaterThan">
      <formula>100</formula>
    </cfRule>
  </conditionalFormatting>
  <dataValidations count="1">
    <dataValidation allowBlank="1" showInputMessage="1" showErrorMessage="1" errorTitle="error" error="solo datos númericos" sqref="H10:H34"/>
  </dataValidations>
  <printOptions horizontalCentered="1" verticalCentered="1"/>
  <pageMargins left="0.35433070866141736" right="0.31496062992125984" top="0.35433070866141736" bottom="0.39370078740157483" header="0.31496062992125984" footer="0.31496062992125984"/>
  <pageSetup paperSize="175" scale="22"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8" t="s">
        <v>123</v>
      </c>
      <c r="C2" s="228"/>
      <c r="D2" s="228"/>
      <c r="E2" s="228"/>
      <c r="F2" s="388"/>
      <c r="G2" s="388"/>
      <c r="H2" s="388"/>
      <c r="I2" s="388"/>
      <c r="J2" s="388"/>
      <c r="K2" s="388"/>
      <c r="L2" s="388"/>
      <c r="M2" s="388"/>
      <c r="N2" s="388"/>
      <c r="O2" s="388"/>
      <c r="P2" s="388"/>
      <c r="Q2" s="388"/>
      <c r="R2" s="388"/>
    </row>
    <row r="3" spans="1:19" x14ac:dyDescent="0.25">
      <c r="B3" s="238" t="s">
        <v>1</v>
      </c>
      <c r="C3" s="238"/>
      <c r="D3" s="238"/>
      <c r="E3" s="23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32" t="s">
        <v>125</v>
      </c>
      <c r="D9" s="5" t="s">
        <v>126</v>
      </c>
      <c r="F9" s="20"/>
      <c r="G9" s="7"/>
    </row>
    <row r="10" spans="1:19" x14ac:dyDescent="0.25">
      <c r="C10" s="232"/>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389" t="s">
        <v>14</v>
      </c>
      <c r="B15" s="390"/>
      <c r="C15" s="390"/>
      <c r="D15" s="390"/>
      <c r="E15" s="390"/>
      <c r="F15" s="390"/>
      <c r="G15" s="390"/>
      <c r="H15" s="391" t="s">
        <v>129</v>
      </c>
      <c r="I15" s="374"/>
      <c r="J15" s="374"/>
      <c r="K15" s="374"/>
      <c r="L15" s="374"/>
      <c r="M15" s="374"/>
      <c r="N15" s="374"/>
      <c r="O15" s="374"/>
      <c r="P15" s="374"/>
      <c r="Q15" s="374"/>
      <c r="R15" s="375"/>
    </row>
    <row r="16" spans="1:19" ht="28.5" customHeight="1" x14ac:dyDescent="0.25">
      <c r="A16" s="178" t="s">
        <v>17</v>
      </c>
      <c r="B16" s="178" t="s">
        <v>18</v>
      </c>
      <c r="C16" s="190" t="s">
        <v>19</v>
      </c>
      <c r="D16" s="178" t="s">
        <v>20</v>
      </c>
      <c r="E16" s="178" t="s">
        <v>130</v>
      </c>
      <c r="F16" s="178" t="s">
        <v>22</v>
      </c>
      <c r="G16" s="36" t="s">
        <v>23</v>
      </c>
      <c r="H16" s="392" t="s">
        <v>131</v>
      </c>
      <c r="I16" s="393"/>
      <c r="J16" s="393"/>
      <c r="K16" s="394"/>
      <c r="L16" s="178" t="s">
        <v>132</v>
      </c>
      <c r="M16" s="395" t="s">
        <v>133</v>
      </c>
      <c r="N16" s="397" t="s">
        <v>134</v>
      </c>
      <c r="O16" s="399" t="s">
        <v>135</v>
      </c>
      <c r="P16" s="400"/>
      <c r="Q16" s="392" t="s">
        <v>16</v>
      </c>
      <c r="R16" s="394"/>
    </row>
    <row r="17" spans="1:18" ht="30" customHeight="1" x14ac:dyDescent="0.25">
      <c r="A17" s="236" t="s">
        <v>26</v>
      </c>
      <c r="B17" s="237">
        <v>0.3</v>
      </c>
      <c r="C17" s="215" t="s">
        <v>27</v>
      </c>
      <c r="D17" s="10" t="s">
        <v>28</v>
      </c>
      <c r="E17" s="215">
        <v>4</v>
      </c>
      <c r="F17" s="215" t="s">
        <v>29</v>
      </c>
      <c r="G17" s="229" t="s">
        <v>30</v>
      </c>
      <c r="H17" s="175" t="s">
        <v>136</v>
      </c>
      <c r="I17" s="175" t="s">
        <v>137</v>
      </c>
      <c r="J17" s="175" t="s">
        <v>138</v>
      </c>
      <c r="K17" s="175" t="s">
        <v>139</v>
      </c>
      <c r="L17" s="9" t="s">
        <v>140</v>
      </c>
      <c r="M17" s="396"/>
      <c r="N17" s="398"/>
      <c r="O17" s="22" t="s">
        <v>141</v>
      </c>
      <c r="P17" s="22" t="s">
        <v>119</v>
      </c>
      <c r="Q17" s="22" t="s">
        <v>24</v>
      </c>
      <c r="R17" s="176" t="s">
        <v>25</v>
      </c>
    </row>
    <row r="18" spans="1:18" ht="45" customHeight="1" x14ac:dyDescent="0.25">
      <c r="A18" s="236"/>
      <c r="B18" s="236"/>
      <c r="C18" s="216"/>
      <c r="D18" s="11" t="s">
        <v>31</v>
      </c>
      <c r="E18" s="216"/>
      <c r="F18" s="216"/>
      <c r="G18" s="229"/>
      <c r="H18" s="385">
        <v>0.25</v>
      </c>
      <c r="I18" s="376">
        <f>1/E17</f>
        <v>0.25</v>
      </c>
      <c r="J18" s="376"/>
      <c r="K18" s="376"/>
      <c r="L18" s="382">
        <f>SUM(H18:K18)</f>
        <v>0.5</v>
      </c>
      <c r="M18" s="382">
        <f>2*B17/E17</f>
        <v>0.15</v>
      </c>
      <c r="N18" s="379" t="s">
        <v>142</v>
      </c>
      <c r="O18" s="379" t="s">
        <v>143</v>
      </c>
      <c r="P18" s="215" t="s">
        <v>144</v>
      </c>
      <c r="Q18" s="379" t="s">
        <v>145</v>
      </c>
      <c r="R18" s="215"/>
    </row>
    <row r="19" spans="1:18" ht="35.25" customHeight="1" x14ac:dyDescent="0.25">
      <c r="A19" s="236"/>
      <c r="B19" s="236"/>
      <c r="C19" s="216"/>
      <c r="D19" s="11" t="s">
        <v>32</v>
      </c>
      <c r="E19" s="216"/>
      <c r="F19" s="216"/>
      <c r="G19" s="229"/>
      <c r="H19" s="386"/>
      <c r="I19" s="377"/>
      <c r="J19" s="377"/>
      <c r="K19" s="377"/>
      <c r="L19" s="383"/>
      <c r="M19" s="383"/>
      <c r="N19" s="380"/>
      <c r="O19" s="380"/>
      <c r="P19" s="216"/>
      <c r="Q19" s="380"/>
      <c r="R19" s="216"/>
    </row>
    <row r="20" spans="1:18" ht="39.75" customHeight="1" x14ac:dyDescent="0.25">
      <c r="A20" s="236"/>
      <c r="B20" s="236"/>
      <c r="C20" s="217"/>
      <c r="D20" s="11" t="s">
        <v>33</v>
      </c>
      <c r="E20" s="217"/>
      <c r="F20" s="217"/>
      <c r="G20" s="229"/>
      <c r="H20" s="387"/>
      <c r="I20" s="378"/>
      <c r="J20" s="378"/>
      <c r="K20" s="378"/>
      <c r="L20" s="384"/>
      <c r="M20" s="384"/>
      <c r="N20" s="381"/>
      <c r="O20" s="381"/>
      <c r="P20" s="217"/>
      <c r="Q20" s="381"/>
      <c r="R20" s="217"/>
    </row>
    <row r="21" spans="1:18" ht="56.25" customHeight="1" x14ac:dyDescent="0.25">
      <c r="A21" s="225" t="s">
        <v>34</v>
      </c>
      <c r="B21" s="222">
        <v>0.4</v>
      </c>
      <c r="C21" s="215" t="s">
        <v>35</v>
      </c>
      <c r="D21" s="11" t="s">
        <v>146</v>
      </c>
      <c r="E21" s="215">
        <v>20</v>
      </c>
      <c r="F21" s="215" t="s">
        <v>37</v>
      </c>
      <c r="G21" s="215" t="s">
        <v>147</v>
      </c>
      <c r="H21" s="376">
        <v>0.08</v>
      </c>
      <c r="I21" s="376">
        <f>7/E21</f>
        <v>0.35</v>
      </c>
      <c r="J21" s="367"/>
      <c r="K21" s="215"/>
      <c r="L21" s="367">
        <f>+H21+I21+J21+K21</f>
        <v>0.43</v>
      </c>
      <c r="M21" s="367">
        <f>9*B21/E21</f>
        <v>0.18</v>
      </c>
      <c r="N21" s="215"/>
      <c r="O21" s="215"/>
      <c r="P21" s="215"/>
      <c r="Q21" s="215"/>
      <c r="R21" s="219"/>
    </row>
    <row r="22" spans="1:18" ht="47.25" customHeight="1" x14ac:dyDescent="0.25">
      <c r="A22" s="226"/>
      <c r="B22" s="223"/>
      <c r="C22" s="216"/>
      <c r="D22" s="11" t="s">
        <v>39</v>
      </c>
      <c r="E22" s="216"/>
      <c r="F22" s="216"/>
      <c r="G22" s="216"/>
      <c r="H22" s="377"/>
      <c r="I22" s="377"/>
      <c r="J22" s="216"/>
      <c r="K22" s="216"/>
      <c r="L22" s="368"/>
      <c r="M22" s="368"/>
      <c r="N22" s="216"/>
      <c r="O22" s="216"/>
      <c r="P22" s="216"/>
      <c r="Q22" s="216"/>
      <c r="R22" s="220"/>
    </row>
    <row r="23" spans="1:18" ht="57" customHeight="1" x14ac:dyDescent="0.25">
      <c r="A23" s="227"/>
      <c r="B23" s="224"/>
      <c r="C23" s="217"/>
      <c r="D23" s="11" t="s">
        <v>41</v>
      </c>
      <c r="E23" s="216"/>
      <c r="F23" s="217"/>
      <c r="G23" s="217"/>
      <c r="H23" s="378"/>
      <c r="I23" s="378"/>
      <c r="J23" s="217"/>
      <c r="K23" s="217"/>
      <c r="L23" s="369"/>
      <c r="M23" s="369"/>
      <c r="N23" s="217"/>
      <c r="O23" s="217"/>
      <c r="P23" s="217"/>
      <c r="Q23" s="217"/>
      <c r="R23" s="221"/>
    </row>
    <row r="24" spans="1:18" ht="55.5" customHeight="1" x14ac:dyDescent="0.25">
      <c r="A24" s="225" t="s">
        <v>43</v>
      </c>
      <c r="B24" s="222">
        <v>0.3</v>
      </c>
      <c r="C24" s="215" t="s">
        <v>44</v>
      </c>
      <c r="D24" s="11" t="s">
        <v>45</v>
      </c>
      <c r="E24" s="215">
        <v>15</v>
      </c>
      <c r="F24" s="215" t="s">
        <v>29</v>
      </c>
      <c r="G24" s="215" t="s">
        <v>42</v>
      </c>
      <c r="H24" s="376">
        <v>0.1</v>
      </c>
      <c r="I24" s="376">
        <f>5/E24</f>
        <v>0.33333333333333331</v>
      </c>
      <c r="J24" s="215"/>
      <c r="K24" s="215"/>
      <c r="L24" s="367">
        <f>+H24+I24+J24+K24</f>
        <v>0.43333333333333335</v>
      </c>
      <c r="M24" s="367">
        <f>8*B24/E24</f>
        <v>0.16</v>
      </c>
      <c r="N24" s="215"/>
      <c r="O24" s="215"/>
      <c r="P24" s="215"/>
      <c r="Q24" s="215"/>
      <c r="R24" s="215"/>
    </row>
    <row r="25" spans="1:18" ht="39.75" customHeight="1" x14ac:dyDescent="0.25">
      <c r="A25" s="226"/>
      <c r="B25" s="223"/>
      <c r="C25" s="216"/>
      <c r="D25" s="11" t="s">
        <v>46</v>
      </c>
      <c r="E25" s="216"/>
      <c r="F25" s="216"/>
      <c r="G25" s="216"/>
      <c r="H25" s="377"/>
      <c r="I25" s="377"/>
      <c r="J25" s="216"/>
      <c r="K25" s="216"/>
      <c r="L25" s="368"/>
      <c r="M25" s="368"/>
      <c r="N25" s="216"/>
      <c r="O25" s="216"/>
      <c r="P25" s="216"/>
      <c r="Q25" s="216"/>
      <c r="R25" s="216"/>
    </row>
    <row r="26" spans="1:18" ht="39" customHeight="1" x14ac:dyDescent="0.25">
      <c r="A26" s="227"/>
      <c r="B26" s="224"/>
      <c r="C26" s="217"/>
      <c r="D26" s="11" t="s">
        <v>47</v>
      </c>
      <c r="E26" s="217"/>
      <c r="F26" s="217"/>
      <c r="G26" s="217"/>
      <c r="H26" s="378"/>
      <c r="I26" s="378"/>
      <c r="J26" s="217"/>
      <c r="K26" s="217"/>
      <c r="L26" s="369"/>
      <c r="M26" s="369"/>
      <c r="N26" s="217"/>
      <c r="O26" s="217"/>
      <c r="P26" s="217"/>
      <c r="Q26" s="217"/>
      <c r="R26" s="217"/>
    </row>
    <row r="27" spans="1:18" ht="33.75" customHeight="1" x14ac:dyDescent="0.25">
      <c r="A27" s="176" t="s">
        <v>48</v>
      </c>
      <c r="B27" s="177">
        <f>SUM(B17:B26)</f>
        <v>1</v>
      </c>
      <c r="C27" s="177"/>
      <c r="D27" s="5"/>
      <c r="E27" s="5"/>
      <c r="F27" s="5"/>
      <c r="G27" s="11"/>
      <c r="H27" s="177">
        <f>SUM(H18:H26)</f>
        <v>0.43000000000000005</v>
      </c>
      <c r="I27" s="177">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10"/>
      <c r="E29" s="211"/>
      <c r="F29" s="370"/>
      <c r="G29" s="371"/>
      <c r="H29" s="372"/>
      <c r="I29" s="24"/>
      <c r="J29" s="24"/>
      <c r="K29" s="24"/>
      <c r="L29" s="24"/>
      <c r="M29" s="24"/>
      <c r="N29" s="24"/>
      <c r="O29" s="24"/>
      <c r="P29" s="24"/>
      <c r="Q29" s="24"/>
      <c r="R29" s="24"/>
    </row>
    <row r="30" spans="1:18" ht="15.75" thickBot="1" x14ac:dyDescent="0.3">
      <c r="A30" s="13"/>
      <c r="D30" s="208" t="s">
        <v>49</v>
      </c>
      <c r="E30" s="209"/>
      <c r="F30" s="180"/>
      <c r="G30" s="209" t="s">
        <v>50</v>
      </c>
      <c r="H30" s="212"/>
      <c r="I30" s="25"/>
      <c r="J30" s="25"/>
      <c r="K30" s="25"/>
      <c r="L30" s="25"/>
      <c r="M30" s="25"/>
      <c r="N30" s="25"/>
      <c r="O30" s="25"/>
      <c r="P30" s="25"/>
      <c r="Q30" s="25"/>
      <c r="R30" s="25"/>
    </row>
    <row r="31" spans="1:18" ht="15.75" thickBot="1" x14ac:dyDescent="0.3">
      <c r="A31" s="13"/>
    </row>
    <row r="32" spans="1:18" ht="15.75" thickBot="1" x14ac:dyDescent="0.3">
      <c r="A32" s="13"/>
      <c r="B32" s="373" t="s">
        <v>148</v>
      </c>
      <c r="C32" s="374"/>
      <c r="D32" s="374"/>
      <c r="E32" s="374"/>
      <c r="F32" s="374"/>
      <c r="G32" s="374"/>
      <c r="H32" s="375"/>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90" t="s">
        <v>154</v>
      </c>
      <c r="H33" s="190"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9"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8" t="s">
        <v>123</v>
      </c>
      <c r="C2" s="228"/>
      <c r="D2" s="228"/>
      <c r="E2" s="228"/>
      <c r="F2" s="388"/>
      <c r="G2" s="388"/>
      <c r="H2" s="388"/>
      <c r="I2" s="388"/>
      <c r="J2" s="388"/>
      <c r="K2" s="388"/>
      <c r="L2" s="388"/>
      <c r="M2" s="388"/>
      <c r="N2" s="388"/>
      <c r="O2" s="388"/>
      <c r="P2" s="388"/>
      <c r="Q2" s="388"/>
      <c r="R2" s="388"/>
    </row>
    <row r="3" spans="1:19" x14ac:dyDescent="0.25">
      <c r="B3" s="238" t="s">
        <v>1</v>
      </c>
      <c r="C3" s="238"/>
      <c r="D3" s="238"/>
      <c r="E3" s="23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32" t="s">
        <v>125</v>
      </c>
      <c r="D9" s="5" t="s">
        <v>126</v>
      </c>
      <c r="F9" s="20"/>
      <c r="G9" s="7"/>
    </row>
    <row r="10" spans="1:19" x14ac:dyDescent="0.25">
      <c r="C10" s="232"/>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389" t="s">
        <v>14</v>
      </c>
      <c r="B15" s="390"/>
      <c r="C15" s="390"/>
      <c r="D15" s="390"/>
      <c r="E15" s="390"/>
      <c r="F15" s="390"/>
      <c r="G15" s="390"/>
      <c r="H15" s="391" t="s">
        <v>129</v>
      </c>
      <c r="I15" s="374"/>
      <c r="J15" s="374"/>
      <c r="K15" s="374"/>
      <c r="L15" s="374"/>
      <c r="M15" s="374"/>
      <c r="N15" s="374"/>
      <c r="O15" s="374"/>
      <c r="P15" s="374"/>
      <c r="Q15" s="374"/>
      <c r="R15" s="375"/>
    </row>
    <row r="16" spans="1:19" ht="28.5" customHeight="1" x14ac:dyDescent="0.25">
      <c r="A16" s="178" t="s">
        <v>17</v>
      </c>
      <c r="B16" s="178" t="s">
        <v>18</v>
      </c>
      <c r="C16" s="190" t="s">
        <v>19</v>
      </c>
      <c r="D16" s="178" t="s">
        <v>20</v>
      </c>
      <c r="E16" s="178" t="s">
        <v>130</v>
      </c>
      <c r="F16" s="178" t="s">
        <v>22</v>
      </c>
      <c r="G16" s="36" t="s">
        <v>23</v>
      </c>
      <c r="H16" s="392" t="s">
        <v>131</v>
      </c>
      <c r="I16" s="393"/>
      <c r="J16" s="393"/>
      <c r="K16" s="394"/>
      <c r="L16" s="178" t="s">
        <v>132</v>
      </c>
      <c r="M16" s="395" t="s">
        <v>133</v>
      </c>
      <c r="N16" s="397" t="s">
        <v>134</v>
      </c>
      <c r="O16" s="399" t="s">
        <v>135</v>
      </c>
      <c r="P16" s="400"/>
      <c r="Q16" s="392" t="s">
        <v>16</v>
      </c>
      <c r="R16" s="394"/>
    </row>
    <row r="17" spans="1:18" ht="30" customHeight="1" x14ac:dyDescent="0.25">
      <c r="A17" s="236" t="s">
        <v>26</v>
      </c>
      <c r="B17" s="237">
        <v>0.3</v>
      </c>
      <c r="C17" s="215" t="s">
        <v>27</v>
      </c>
      <c r="D17" s="10" t="s">
        <v>28</v>
      </c>
      <c r="E17" s="215">
        <v>4</v>
      </c>
      <c r="F17" s="215" t="s">
        <v>29</v>
      </c>
      <c r="G17" s="229" t="s">
        <v>30</v>
      </c>
      <c r="H17" s="175" t="s">
        <v>136</v>
      </c>
      <c r="I17" s="175" t="s">
        <v>137</v>
      </c>
      <c r="J17" s="175" t="s">
        <v>138</v>
      </c>
      <c r="K17" s="175" t="s">
        <v>139</v>
      </c>
      <c r="L17" s="9" t="s">
        <v>140</v>
      </c>
      <c r="M17" s="396"/>
      <c r="N17" s="398"/>
      <c r="O17" s="22" t="s">
        <v>141</v>
      </c>
      <c r="P17" s="22" t="s">
        <v>119</v>
      </c>
      <c r="Q17" s="22" t="s">
        <v>24</v>
      </c>
      <c r="R17" s="176" t="s">
        <v>25</v>
      </c>
    </row>
    <row r="18" spans="1:18" ht="45" customHeight="1" x14ac:dyDescent="0.25">
      <c r="A18" s="236"/>
      <c r="B18" s="236"/>
      <c r="C18" s="216"/>
      <c r="D18" s="11" t="s">
        <v>31</v>
      </c>
      <c r="E18" s="216"/>
      <c r="F18" s="216"/>
      <c r="G18" s="229"/>
      <c r="H18" s="376">
        <f>1/E17</f>
        <v>0.25</v>
      </c>
      <c r="I18" s="376">
        <f>+'Seguimiento 2'!I18:I20</f>
        <v>0.25</v>
      </c>
      <c r="J18" s="376">
        <f>2/E17</f>
        <v>0.5</v>
      </c>
      <c r="K18" s="376"/>
      <c r="L18" s="382">
        <f>+H18+I18+J18</f>
        <v>1</v>
      </c>
      <c r="M18" s="382">
        <f>4*B17/E17</f>
        <v>0.3</v>
      </c>
      <c r="N18" s="379" t="s">
        <v>142</v>
      </c>
      <c r="O18" s="379" t="s">
        <v>143</v>
      </c>
      <c r="P18" s="215" t="s">
        <v>144</v>
      </c>
      <c r="Q18" s="379" t="s">
        <v>145</v>
      </c>
      <c r="R18" s="215"/>
    </row>
    <row r="19" spans="1:18" ht="35.25" customHeight="1" x14ac:dyDescent="0.25">
      <c r="A19" s="236"/>
      <c r="B19" s="236"/>
      <c r="C19" s="216"/>
      <c r="D19" s="11" t="s">
        <v>32</v>
      </c>
      <c r="E19" s="216"/>
      <c r="F19" s="216"/>
      <c r="G19" s="229"/>
      <c r="H19" s="377"/>
      <c r="I19" s="377"/>
      <c r="J19" s="377"/>
      <c r="K19" s="377"/>
      <c r="L19" s="383"/>
      <c r="M19" s="383"/>
      <c r="N19" s="380"/>
      <c r="O19" s="380"/>
      <c r="P19" s="216"/>
      <c r="Q19" s="380"/>
      <c r="R19" s="216"/>
    </row>
    <row r="20" spans="1:18" ht="39.75" customHeight="1" x14ac:dyDescent="0.25">
      <c r="A20" s="236"/>
      <c r="B20" s="236"/>
      <c r="C20" s="217"/>
      <c r="D20" s="11" t="s">
        <v>33</v>
      </c>
      <c r="E20" s="217"/>
      <c r="F20" s="217"/>
      <c r="G20" s="229"/>
      <c r="H20" s="378"/>
      <c r="I20" s="378"/>
      <c r="J20" s="378"/>
      <c r="K20" s="378"/>
      <c r="L20" s="384"/>
      <c r="M20" s="384"/>
      <c r="N20" s="381"/>
      <c r="O20" s="381"/>
      <c r="P20" s="217"/>
      <c r="Q20" s="381"/>
      <c r="R20" s="217"/>
    </row>
    <row r="21" spans="1:18" ht="56.25" customHeight="1" x14ac:dyDescent="0.25">
      <c r="A21" s="225" t="s">
        <v>34</v>
      </c>
      <c r="B21" s="222">
        <v>0.4</v>
      </c>
      <c r="C21" s="215" t="s">
        <v>35</v>
      </c>
      <c r="D21" s="11" t="s">
        <v>146</v>
      </c>
      <c r="E21" s="215">
        <v>20</v>
      </c>
      <c r="F21" s="215" t="s">
        <v>37</v>
      </c>
      <c r="G21" s="215" t="s">
        <v>147</v>
      </c>
      <c r="H21" s="376">
        <f>7/25</f>
        <v>0.28000000000000003</v>
      </c>
      <c r="I21" s="367">
        <f>+'Seguimiento 2'!I21:I23</f>
        <v>0.35</v>
      </c>
      <c r="J21" s="376">
        <f>5/E21</f>
        <v>0.25</v>
      </c>
      <c r="K21" s="215"/>
      <c r="L21" s="367">
        <f>+H21+I21+J21+K21</f>
        <v>0.88</v>
      </c>
      <c r="M21" s="367">
        <f>+L21*B21</f>
        <v>0.35200000000000004</v>
      </c>
      <c r="N21" s="215"/>
      <c r="O21" s="215"/>
      <c r="P21" s="215"/>
      <c r="Q21" s="215"/>
      <c r="R21" s="215"/>
    </row>
    <row r="22" spans="1:18" ht="47.25" customHeight="1" x14ac:dyDescent="0.25">
      <c r="A22" s="226"/>
      <c r="B22" s="223"/>
      <c r="C22" s="216"/>
      <c r="D22" s="11" t="s">
        <v>39</v>
      </c>
      <c r="E22" s="216"/>
      <c r="F22" s="216"/>
      <c r="G22" s="216"/>
      <c r="H22" s="377"/>
      <c r="I22" s="216"/>
      <c r="J22" s="377"/>
      <c r="K22" s="216"/>
      <c r="L22" s="368"/>
      <c r="M22" s="368"/>
      <c r="N22" s="216"/>
      <c r="O22" s="216"/>
      <c r="P22" s="216"/>
      <c r="Q22" s="216"/>
      <c r="R22" s="216"/>
    </row>
    <row r="23" spans="1:18" ht="57" customHeight="1" x14ac:dyDescent="0.25">
      <c r="A23" s="227"/>
      <c r="B23" s="224"/>
      <c r="C23" s="217"/>
      <c r="D23" s="11" t="s">
        <v>41</v>
      </c>
      <c r="E23" s="216"/>
      <c r="F23" s="217"/>
      <c r="G23" s="217"/>
      <c r="H23" s="378"/>
      <c r="I23" s="217"/>
      <c r="J23" s="378"/>
      <c r="K23" s="217"/>
      <c r="L23" s="369"/>
      <c r="M23" s="369"/>
      <c r="N23" s="217"/>
      <c r="O23" s="217"/>
      <c r="P23" s="217"/>
      <c r="Q23" s="217"/>
      <c r="R23" s="217"/>
    </row>
    <row r="24" spans="1:18" ht="55.5" customHeight="1" x14ac:dyDescent="0.25">
      <c r="A24" s="225" t="s">
        <v>43</v>
      </c>
      <c r="B24" s="222">
        <v>0.3</v>
      </c>
      <c r="C24" s="215" t="s">
        <v>44</v>
      </c>
      <c r="D24" s="11" t="s">
        <v>45</v>
      </c>
      <c r="E24" s="215">
        <v>15</v>
      </c>
      <c r="F24" s="215" t="s">
        <v>29</v>
      </c>
      <c r="G24" s="215" t="s">
        <v>42</v>
      </c>
      <c r="H24" s="376">
        <f>3/30</f>
        <v>0.1</v>
      </c>
      <c r="I24" s="367">
        <f>+'Seguimiento 2'!I24:I26</f>
        <v>0.33333333333333331</v>
      </c>
      <c r="J24" s="376">
        <f>6/E24</f>
        <v>0.4</v>
      </c>
      <c r="K24" s="215"/>
      <c r="L24" s="367">
        <f>+H24+I24+J24+K24</f>
        <v>0.83333333333333337</v>
      </c>
      <c r="M24" s="367">
        <f>14*B24/E24</f>
        <v>0.28000000000000003</v>
      </c>
      <c r="N24" s="215"/>
      <c r="O24" s="215"/>
      <c r="P24" s="215"/>
      <c r="Q24" s="215"/>
      <c r="R24" s="215"/>
    </row>
    <row r="25" spans="1:18" ht="39.75" customHeight="1" x14ac:dyDescent="0.25">
      <c r="A25" s="226"/>
      <c r="B25" s="223"/>
      <c r="C25" s="216"/>
      <c r="D25" s="11" t="s">
        <v>46</v>
      </c>
      <c r="E25" s="216"/>
      <c r="F25" s="216"/>
      <c r="G25" s="216"/>
      <c r="H25" s="377"/>
      <c r="I25" s="216"/>
      <c r="J25" s="377"/>
      <c r="K25" s="216"/>
      <c r="L25" s="368"/>
      <c r="M25" s="368"/>
      <c r="N25" s="216"/>
      <c r="O25" s="216"/>
      <c r="P25" s="216"/>
      <c r="Q25" s="216"/>
      <c r="R25" s="216"/>
    </row>
    <row r="26" spans="1:18" ht="39" customHeight="1" x14ac:dyDescent="0.25">
      <c r="A26" s="227"/>
      <c r="B26" s="224"/>
      <c r="C26" s="217"/>
      <c r="D26" s="11" t="s">
        <v>47</v>
      </c>
      <c r="E26" s="217"/>
      <c r="F26" s="217"/>
      <c r="G26" s="217"/>
      <c r="H26" s="378"/>
      <c r="I26" s="217"/>
      <c r="J26" s="378"/>
      <c r="K26" s="217"/>
      <c r="L26" s="369"/>
      <c r="M26" s="369"/>
      <c r="N26" s="217"/>
      <c r="O26" s="217"/>
      <c r="P26" s="217"/>
      <c r="Q26" s="217"/>
      <c r="R26" s="217"/>
    </row>
    <row r="27" spans="1:18" ht="33.75" customHeight="1" x14ac:dyDescent="0.25">
      <c r="A27" s="176" t="s">
        <v>48</v>
      </c>
      <c r="B27" s="177">
        <f>SUM(B17:B26)</f>
        <v>1</v>
      </c>
      <c r="C27" s="177"/>
      <c r="D27" s="5"/>
      <c r="E27" s="5"/>
      <c r="F27" s="5"/>
      <c r="G27" s="11"/>
      <c r="H27" s="177">
        <f>SUM(H18:H26)</f>
        <v>0.63</v>
      </c>
      <c r="I27" s="177">
        <f>SUM(I18:I26)</f>
        <v>0.93333333333333335</v>
      </c>
      <c r="J27" s="177">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10"/>
      <c r="E29" s="211"/>
      <c r="F29" s="370"/>
      <c r="G29" s="371"/>
      <c r="H29" s="372"/>
      <c r="I29" s="24"/>
      <c r="J29" s="24"/>
      <c r="K29" s="24"/>
      <c r="L29" s="24"/>
      <c r="M29" s="24"/>
      <c r="N29" s="24"/>
      <c r="O29" s="24"/>
      <c r="P29" s="24"/>
      <c r="Q29" s="24"/>
      <c r="R29" s="24"/>
    </row>
    <row r="30" spans="1:18" ht="15.75" thickBot="1" x14ac:dyDescent="0.3">
      <c r="A30" s="13"/>
      <c r="D30" s="208" t="s">
        <v>49</v>
      </c>
      <c r="E30" s="209"/>
      <c r="F30" s="180"/>
      <c r="G30" s="209" t="s">
        <v>50</v>
      </c>
      <c r="H30" s="212"/>
      <c r="I30" s="25"/>
      <c r="J30" s="25"/>
      <c r="K30" s="25"/>
      <c r="L30" s="25"/>
      <c r="M30" s="25"/>
      <c r="N30" s="25"/>
      <c r="O30" s="25"/>
      <c r="P30" s="25"/>
      <c r="Q30" s="25"/>
      <c r="R30" s="25"/>
    </row>
    <row r="31" spans="1:18" ht="15.75" thickBot="1" x14ac:dyDescent="0.3">
      <c r="A31" s="13"/>
    </row>
    <row r="32" spans="1:18" ht="15.75" thickBot="1" x14ac:dyDescent="0.3">
      <c r="A32" s="13"/>
      <c r="B32" s="373" t="s">
        <v>148</v>
      </c>
      <c r="C32" s="374"/>
      <c r="D32" s="374"/>
      <c r="E32" s="374"/>
      <c r="F32" s="374"/>
      <c r="G32" s="374"/>
      <c r="H32" s="375"/>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90" t="s">
        <v>154</v>
      </c>
      <c r="H33" s="190"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9"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28" t="s">
        <v>123</v>
      </c>
      <c r="C2" s="228"/>
      <c r="D2" s="228"/>
      <c r="E2" s="228"/>
      <c r="F2" s="388"/>
      <c r="G2" s="388"/>
      <c r="H2" s="388"/>
      <c r="I2" s="388"/>
      <c r="J2" s="388"/>
      <c r="K2" s="388"/>
      <c r="L2" s="388"/>
      <c r="M2" s="388"/>
      <c r="N2" s="388"/>
      <c r="O2" s="388"/>
      <c r="P2" s="388"/>
      <c r="Q2" s="388"/>
      <c r="R2" s="388"/>
    </row>
    <row r="3" spans="1:19" x14ac:dyDescent="0.25">
      <c r="B3" s="238" t="s">
        <v>1</v>
      </c>
      <c r="C3" s="238"/>
      <c r="D3" s="238"/>
      <c r="E3" s="23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32" t="s">
        <v>125</v>
      </c>
      <c r="D9" s="5" t="s">
        <v>126</v>
      </c>
      <c r="F9" s="20"/>
      <c r="G9" s="7"/>
    </row>
    <row r="10" spans="1:19" x14ac:dyDescent="0.25">
      <c r="C10" s="232"/>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89" t="s">
        <v>14</v>
      </c>
      <c r="B15" s="390"/>
      <c r="C15" s="390"/>
      <c r="D15" s="390"/>
      <c r="E15" s="390"/>
      <c r="F15" s="390"/>
      <c r="G15" s="390"/>
      <c r="H15" s="391" t="s">
        <v>129</v>
      </c>
      <c r="I15" s="374"/>
      <c r="J15" s="374"/>
      <c r="K15" s="374"/>
      <c r="L15" s="374"/>
      <c r="M15" s="374"/>
      <c r="N15" s="374"/>
      <c r="O15" s="374"/>
      <c r="P15" s="374"/>
      <c r="Q15" s="374"/>
      <c r="R15" s="375"/>
    </row>
    <row r="16" spans="1:19" ht="28.5" customHeight="1" x14ac:dyDescent="0.25">
      <c r="A16" s="178" t="s">
        <v>17</v>
      </c>
      <c r="B16" s="178" t="s">
        <v>18</v>
      </c>
      <c r="C16" s="190" t="s">
        <v>19</v>
      </c>
      <c r="D16" s="178" t="s">
        <v>20</v>
      </c>
      <c r="E16" s="178" t="s">
        <v>130</v>
      </c>
      <c r="F16" s="178" t="s">
        <v>22</v>
      </c>
      <c r="G16" s="36" t="s">
        <v>23</v>
      </c>
      <c r="H16" s="392" t="s">
        <v>131</v>
      </c>
      <c r="I16" s="393"/>
      <c r="J16" s="393"/>
      <c r="K16" s="394"/>
      <c r="L16" s="178" t="s">
        <v>132</v>
      </c>
      <c r="M16" s="395" t="s">
        <v>133</v>
      </c>
      <c r="N16" s="397" t="s">
        <v>134</v>
      </c>
      <c r="O16" s="399" t="s">
        <v>135</v>
      </c>
      <c r="P16" s="400"/>
      <c r="Q16" s="392" t="s">
        <v>16</v>
      </c>
      <c r="R16" s="394"/>
    </row>
    <row r="17" spans="1:18" ht="30" customHeight="1" x14ac:dyDescent="0.25">
      <c r="A17" s="236" t="s">
        <v>26</v>
      </c>
      <c r="B17" s="237">
        <v>0.3</v>
      </c>
      <c r="C17" s="215" t="s">
        <v>27</v>
      </c>
      <c r="D17" s="10" t="s">
        <v>28</v>
      </c>
      <c r="E17" s="215">
        <v>4</v>
      </c>
      <c r="F17" s="215" t="s">
        <v>29</v>
      </c>
      <c r="G17" s="229" t="s">
        <v>30</v>
      </c>
      <c r="H17" s="175" t="s">
        <v>136</v>
      </c>
      <c r="I17" s="175" t="s">
        <v>137</v>
      </c>
      <c r="J17" s="175" t="s">
        <v>138</v>
      </c>
      <c r="K17" s="175" t="s">
        <v>139</v>
      </c>
      <c r="L17" s="9" t="s">
        <v>140</v>
      </c>
      <c r="M17" s="396"/>
      <c r="N17" s="398"/>
      <c r="O17" s="22" t="s">
        <v>141</v>
      </c>
      <c r="P17" s="22" t="s">
        <v>119</v>
      </c>
      <c r="Q17" s="22" t="s">
        <v>24</v>
      </c>
      <c r="R17" s="176" t="s">
        <v>25</v>
      </c>
    </row>
    <row r="18" spans="1:18" ht="45" customHeight="1" x14ac:dyDescent="0.25">
      <c r="A18" s="236"/>
      <c r="B18" s="236"/>
      <c r="C18" s="216"/>
      <c r="D18" s="11" t="s">
        <v>31</v>
      </c>
      <c r="E18" s="216"/>
      <c r="F18" s="216"/>
      <c r="G18" s="229"/>
      <c r="H18" s="376">
        <f>1/E17</f>
        <v>0.25</v>
      </c>
      <c r="I18" s="376">
        <f>+'Seguimiento 2'!I18:I20</f>
        <v>0.25</v>
      </c>
      <c r="J18" s="376">
        <f>+'Seguimiento 3'!J18:J20</f>
        <v>0.5</v>
      </c>
      <c r="K18" s="376">
        <v>0</v>
      </c>
      <c r="L18" s="382">
        <f>+H18+I18+J18+K18</f>
        <v>1</v>
      </c>
      <c r="M18" s="382">
        <f>4*B17/E17</f>
        <v>0.3</v>
      </c>
      <c r="N18" s="379" t="s">
        <v>142</v>
      </c>
      <c r="O18" s="379" t="s">
        <v>143</v>
      </c>
      <c r="P18" s="215" t="s">
        <v>144</v>
      </c>
      <c r="Q18" s="379" t="s">
        <v>145</v>
      </c>
      <c r="R18" s="215"/>
    </row>
    <row r="19" spans="1:18" ht="35.25" customHeight="1" x14ac:dyDescent="0.25">
      <c r="A19" s="236"/>
      <c r="B19" s="236"/>
      <c r="C19" s="216"/>
      <c r="D19" s="11" t="s">
        <v>32</v>
      </c>
      <c r="E19" s="216"/>
      <c r="F19" s="216"/>
      <c r="G19" s="229"/>
      <c r="H19" s="377"/>
      <c r="I19" s="377"/>
      <c r="J19" s="377"/>
      <c r="K19" s="377"/>
      <c r="L19" s="383"/>
      <c r="M19" s="383"/>
      <c r="N19" s="380"/>
      <c r="O19" s="380"/>
      <c r="P19" s="216"/>
      <c r="Q19" s="380"/>
      <c r="R19" s="216"/>
    </row>
    <row r="20" spans="1:18" ht="39.75" customHeight="1" x14ac:dyDescent="0.25">
      <c r="A20" s="236"/>
      <c r="B20" s="236"/>
      <c r="C20" s="217"/>
      <c r="D20" s="11" t="s">
        <v>33</v>
      </c>
      <c r="E20" s="217"/>
      <c r="F20" s="217"/>
      <c r="G20" s="229"/>
      <c r="H20" s="378"/>
      <c r="I20" s="378"/>
      <c r="J20" s="378"/>
      <c r="K20" s="378"/>
      <c r="L20" s="384"/>
      <c r="M20" s="384"/>
      <c r="N20" s="381"/>
      <c r="O20" s="381"/>
      <c r="P20" s="217"/>
      <c r="Q20" s="381"/>
      <c r="R20" s="217"/>
    </row>
    <row r="21" spans="1:18" ht="56.25" customHeight="1" x14ac:dyDescent="0.25">
      <c r="A21" s="225" t="s">
        <v>34</v>
      </c>
      <c r="B21" s="222">
        <v>0.4</v>
      </c>
      <c r="C21" s="215" t="s">
        <v>35</v>
      </c>
      <c r="D21" s="11" t="s">
        <v>146</v>
      </c>
      <c r="E21" s="215">
        <v>20</v>
      </c>
      <c r="F21" s="215" t="s">
        <v>37</v>
      </c>
      <c r="G21" s="215" t="s">
        <v>147</v>
      </c>
      <c r="H21" s="376">
        <f>7/25</f>
        <v>0.28000000000000003</v>
      </c>
      <c r="I21" s="367">
        <f>+'Seguimiento 2'!I21:I23</f>
        <v>0.35</v>
      </c>
      <c r="J21" s="367">
        <f>+'Seguimiento 3'!J21:J23</f>
        <v>0.25</v>
      </c>
      <c r="K21" s="376">
        <f>8/E21</f>
        <v>0.4</v>
      </c>
      <c r="L21" s="367">
        <f>+H21+I21+J21+K21</f>
        <v>1.28</v>
      </c>
      <c r="M21" s="367">
        <f>22*B21/E21</f>
        <v>0.44000000000000006</v>
      </c>
      <c r="N21" s="215"/>
      <c r="O21" s="215"/>
      <c r="P21" s="215"/>
      <c r="Q21" s="215"/>
      <c r="R21" s="219"/>
    </row>
    <row r="22" spans="1:18" ht="47.25" customHeight="1" x14ac:dyDescent="0.25">
      <c r="A22" s="226"/>
      <c r="B22" s="223"/>
      <c r="C22" s="216"/>
      <c r="D22" s="11" t="s">
        <v>39</v>
      </c>
      <c r="E22" s="216"/>
      <c r="F22" s="216"/>
      <c r="G22" s="216"/>
      <c r="H22" s="377"/>
      <c r="I22" s="216"/>
      <c r="J22" s="216"/>
      <c r="K22" s="377"/>
      <c r="L22" s="368"/>
      <c r="M22" s="368"/>
      <c r="N22" s="216"/>
      <c r="O22" s="216"/>
      <c r="P22" s="216"/>
      <c r="Q22" s="216"/>
      <c r="R22" s="220"/>
    </row>
    <row r="23" spans="1:18" ht="57" customHeight="1" x14ac:dyDescent="0.25">
      <c r="A23" s="227"/>
      <c r="B23" s="224"/>
      <c r="C23" s="217"/>
      <c r="D23" s="11" t="s">
        <v>41</v>
      </c>
      <c r="E23" s="216"/>
      <c r="F23" s="217"/>
      <c r="G23" s="217"/>
      <c r="H23" s="378"/>
      <c r="I23" s="217"/>
      <c r="J23" s="217"/>
      <c r="K23" s="378"/>
      <c r="L23" s="369"/>
      <c r="M23" s="369"/>
      <c r="N23" s="217"/>
      <c r="O23" s="217"/>
      <c r="P23" s="217"/>
      <c r="Q23" s="217"/>
      <c r="R23" s="221"/>
    </row>
    <row r="24" spans="1:18" ht="55.5" customHeight="1" x14ac:dyDescent="0.25">
      <c r="A24" s="225" t="s">
        <v>43</v>
      </c>
      <c r="B24" s="222">
        <v>0.3</v>
      </c>
      <c r="C24" s="215" t="s">
        <v>44</v>
      </c>
      <c r="D24" s="11" t="s">
        <v>45</v>
      </c>
      <c r="E24" s="215">
        <v>15</v>
      </c>
      <c r="F24" s="215" t="s">
        <v>29</v>
      </c>
      <c r="G24" s="215" t="s">
        <v>42</v>
      </c>
      <c r="H24" s="376">
        <f>3/30</f>
        <v>0.1</v>
      </c>
      <c r="I24" s="367">
        <f>+'Seguimiento 2'!I24:I26</f>
        <v>0.33333333333333331</v>
      </c>
      <c r="J24" s="367">
        <f>+'Seguimiento 3'!J24:J26</f>
        <v>0.4</v>
      </c>
      <c r="K24" s="376">
        <f>1/E24</f>
        <v>6.6666666666666666E-2</v>
      </c>
      <c r="L24" s="367">
        <f>+H24+I24+J24+K24</f>
        <v>0.9</v>
      </c>
      <c r="M24" s="367">
        <f>15*B24/E24</f>
        <v>0.3</v>
      </c>
      <c r="N24" s="215"/>
      <c r="O24" s="215"/>
      <c r="P24" s="215"/>
      <c r="Q24" s="215"/>
      <c r="R24" s="215"/>
    </row>
    <row r="25" spans="1:18" ht="39.75" customHeight="1" x14ac:dyDescent="0.25">
      <c r="A25" s="226"/>
      <c r="B25" s="223"/>
      <c r="C25" s="216"/>
      <c r="D25" s="11" t="s">
        <v>46</v>
      </c>
      <c r="E25" s="216"/>
      <c r="F25" s="216"/>
      <c r="G25" s="216"/>
      <c r="H25" s="377"/>
      <c r="I25" s="216"/>
      <c r="J25" s="216"/>
      <c r="K25" s="377"/>
      <c r="L25" s="368"/>
      <c r="M25" s="368"/>
      <c r="N25" s="216"/>
      <c r="O25" s="216"/>
      <c r="P25" s="216"/>
      <c r="Q25" s="216"/>
      <c r="R25" s="216"/>
    </row>
    <row r="26" spans="1:18" ht="39" customHeight="1" x14ac:dyDescent="0.25">
      <c r="A26" s="227"/>
      <c r="B26" s="224"/>
      <c r="C26" s="217"/>
      <c r="D26" s="11" t="s">
        <v>47</v>
      </c>
      <c r="E26" s="217"/>
      <c r="F26" s="217"/>
      <c r="G26" s="217"/>
      <c r="H26" s="378"/>
      <c r="I26" s="217"/>
      <c r="J26" s="217"/>
      <c r="K26" s="378"/>
      <c r="L26" s="369"/>
      <c r="M26" s="369"/>
      <c r="N26" s="217"/>
      <c r="O26" s="217"/>
      <c r="P26" s="217"/>
      <c r="Q26" s="217"/>
      <c r="R26" s="217"/>
    </row>
    <row r="27" spans="1:18" ht="33.75" customHeight="1" x14ac:dyDescent="0.25">
      <c r="A27" s="176" t="s">
        <v>48</v>
      </c>
      <c r="B27" s="177">
        <f>SUM(B17:B26)</f>
        <v>1</v>
      </c>
      <c r="C27" s="177"/>
      <c r="D27" s="5"/>
      <c r="E27" s="5"/>
      <c r="F27" s="5"/>
      <c r="G27" s="11"/>
      <c r="H27" s="177">
        <f>SUM(H18:H26)</f>
        <v>0.63</v>
      </c>
      <c r="I27" s="177">
        <f>SUM(I18:I26)</f>
        <v>0.93333333333333335</v>
      </c>
      <c r="J27" s="177">
        <f>SUM(J18:J26)</f>
        <v>1.1499999999999999</v>
      </c>
      <c r="K27" s="177">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10"/>
      <c r="E29" s="211"/>
      <c r="F29" s="370"/>
      <c r="G29" s="371"/>
      <c r="H29" s="372"/>
      <c r="I29" s="24"/>
      <c r="J29" s="24"/>
      <c r="K29" s="24"/>
      <c r="L29" s="24"/>
      <c r="M29" s="24"/>
      <c r="N29" s="24"/>
      <c r="O29" s="24"/>
      <c r="P29" s="24"/>
      <c r="Q29" s="24"/>
      <c r="R29" s="24"/>
    </row>
    <row r="30" spans="1:18" ht="15.75" thickBot="1" x14ac:dyDescent="0.3">
      <c r="A30" s="13"/>
      <c r="D30" s="208" t="s">
        <v>49</v>
      </c>
      <c r="E30" s="209"/>
      <c r="F30" s="180"/>
      <c r="G30" s="209" t="s">
        <v>50</v>
      </c>
      <c r="H30" s="212"/>
      <c r="I30" s="25"/>
      <c r="J30" s="25"/>
      <c r="K30" s="25"/>
      <c r="L30" s="25"/>
      <c r="M30" s="25"/>
      <c r="N30" s="25"/>
      <c r="O30" s="25"/>
      <c r="P30" s="25"/>
      <c r="Q30" s="25"/>
      <c r="R30" s="25"/>
    </row>
    <row r="31" spans="1:18" ht="15.75" thickBot="1" x14ac:dyDescent="0.3">
      <c r="A31" s="13"/>
    </row>
    <row r="32" spans="1:18" ht="15.75" thickBot="1" x14ac:dyDescent="0.3">
      <c r="A32" s="13"/>
      <c r="B32" s="373" t="s">
        <v>148</v>
      </c>
      <c r="C32" s="374"/>
      <c r="D32" s="374"/>
      <c r="E32" s="374"/>
      <c r="F32" s="374"/>
      <c r="G32" s="374"/>
      <c r="H32" s="375"/>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90" t="s">
        <v>154</v>
      </c>
      <c r="H33" s="190"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9"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28" t="s">
        <v>123</v>
      </c>
      <c r="C2" s="228"/>
      <c r="D2" s="228"/>
      <c r="E2" s="228"/>
      <c r="F2" s="388"/>
      <c r="G2" s="388"/>
      <c r="H2" s="388"/>
      <c r="I2" s="388"/>
      <c r="J2" s="388"/>
      <c r="K2" s="388"/>
      <c r="L2" s="388"/>
      <c r="M2" s="388"/>
    </row>
    <row r="3" spans="1:13" ht="15.75" thickBot="1" x14ac:dyDescent="0.3"/>
    <row r="4" spans="1:13" ht="15.75" thickBot="1" x14ac:dyDescent="0.3">
      <c r="A4" s="389" t="s">
        <v>14</v>
      </c>
      <c r="B4" s="390"/>
      <c r="C4" s="390"/>
      <c r="D4" s="390"/>
      <c r="E4" s="390"/>
      <c r="F4" s="390"/>
      <c r="G4" s="390"/>
      <c r="H4" s="391" t="s">
        <v>129</v>
      </c>
      <c r="I4" s="374"/>
      <c r="J4" s="374"/>
      <c r="K4" s="374"/>
      <c r="L4" s="374"/>
      <c r="M4" s="374"/>
    </row>
    <row r="5" spans="1:13" ht="28.5" customHeight="1" x14ac:dyDescent="0.25">
      <c r="A5" s="178" t="s">
        <v>17</v>
      </c>
      <c r="B5" s="178" t="s">
        <v>18</v>
      </c>
      <c r="C5" s="190" t="s">
        <v>19</v>
      </c>
      <c r="D5" s="178" t="s">
        <v>20</v>
      </c>
      <c r="E5" s="178" t="s">
        <v>130</v>
      </c>
      <c r="F5" s="178" t="s">
        <v>22</v>
      </c>
      <c r="G5" s="36" t="s">
        <v>23</v>
      </c>
      <c r="H5" s="392" t="s">
        <v>131</v>
      </c>
      <c r="I5" s="393"/>
      <c r="J5" s="393"/>
      <c r="K5" s="394"/>
      <c r="L5" s="178" t="s">
        <v>132</v>
      </c>
      <c r="M5" s="395" t="s">
        <v>133</v>
      </c>
    </row>
    <row r="6" spans="1:13" ht="30" customHeight="1" x14ac:dyDescent="0.25">
      <c r="A6" s="236" t="s">
        <v>26</v>
      </c>
      <c r="B6" s="237">
        <v>0.3</v>
      </c>
      <c r="C6" s="215" t="s">
        <v>27</v>
      </c>
      <c r="D6" s="10" t="s">
        <v>28</v>
      </c>
      <c r="E6" s="215">
        <v>4</v>
      </c>
      <c r="F6" s="215" t="s">
        <v>29</v>
      </c>
      <c r="G6" s="229" t="s">
        <v>30</v>
      </c>
      <c r="H6" s="175" t="s">
        <v>136</v>
      </c>
      <c r="I6" s="175" t="s">
        <v>137</v>
      </c>
      <c r="J6" s="175" t="s">
        <v>138</v>
      </c>
      <c r="K6" s="175" t="s">
        <v>139</v>
      </c>
      <c r="L6" s="9" t="s">
        <v>140</v>
      </c>
      <c r="M6" s="396"/>
    </row>
    <row r="7" spans="1:13" ht="45" customHeight="1" x14ac:dyDescent="0.25">
      <c r="A7" s="236"/>
      <c r="B7" s="236"/>
      <c r="C7" s="216"/>
      <c r="D7" s="11" t="s">
        <v>31</v>
      </c>
      <c r="E7" s="216"/>
      <c r="F7" s="216"/>
      <c r="G7" s="229"/>
      <c r="H7" s="376">
        <f>1/E6</f>
        <v>0.25</v>
      </c>
      <c r="I7" s="376">
        <v>0.25</v>
      </c>
      <c r="J7" s="376">
        <v>0.5</v>
      </c>
      <c r="K7" s="376">
        <v>0</v>
      </c>
      <c r="L7" s="382">
        <f>+H7+I7+J7+K7</f>
        <v>1</v>
      </c>
      <c r="M7" s="382">
        <f>4*B6/E6</f>
        <v>0.3</v>
      </c>
    </row>
    <row r="8" spans="1:13" ht="35.25" customHeight="1" x14ac:dyDescent="0.25">
      <c r="A8" s="236"/>
      <c r="B8" s="236"/>
      <c r="C8" s="216"/>
      <c r="D8" s="11" t="s">
        <v>32</v>
      </c>
      <c r="E8" s="216"/>
      <c r="F8" s="216"/>
      <c r="G8" s="229"/>
      <c r="H8" s="377"/>
      <c r="I8" s="377"/>
      <c r="J8" s="377"/>
      <c r="K8" s="377"/>
      <c r="L8" s="383"/>
      <c r="M8" s="383"/>
    </row>
    <row r="9" spans="1:13" ht="39.75" customHeight="1" x14ac:dyDescent="0.25">
      <c r="A9" s="236"/>
      <c r="B9" s="236"/>
      <c r="C9" s="217"/>
      <c r="D9" s="11" t="s">
        <v>33</v>
      </c>
      <c r="E9" s="217"/>
      <c r="F9" s="217"/>
      <c r="G9" s="229"/>
      <c r="H9" s="378"/>
      <c r="I9" s="378"/>
      <c r="J9" s="378"/>
      <c r="K9" s="378"/>
      <c r="L9" s="384"/>
      <c r="M9" s="384"/>
    </row>
    <row r="10" spans="1:13" ht="56.25" customHeight="1" x14ac:dyDescent="0.25">
      <c r="A10" s="225" t="s">
        <v>34</v>
      </c>
      <c r="B10" s="222">
        <v>0.4</v>
      </c>
      <c r="C10" s="215" t="s">
        <v>35</v>
      </c>
      <c r="D10" s="11" t="s">
        <v>146</v>
      </c>
      <c r="E10" s="215">
        <v>20</v>
      </c>
      <c r="F10" s="215" t="s">
        <v>37</v>
      </c>
      <c r="G10" s="215" t="s">
        <v>147</v>
      </c>
      <c r="H10" s="376">
        <f>7/25</f>
        <v>0.28000000000000003</v>
      </c>
      <c r="I10" s="367">
        <v>0.35</v>
      </c>
      <c r="J10" s="367">
        <v>0.25</v>
      </c>
      <c r="K10" s="376">
        <f>8/E10</f>
        <v>0.4</v>
      </c>
      <c r="L10" s="367">
        <f>+H10+I10+J10+K10</f>
        <v>1.28</v>
      </c>
      <c r="M10" s="367">
        <f>22*B10/E10</f>
        <v>0.44000000000000006</v>
      </c>
    </row>
    <row r="11" spans="1:13" ht="47.25" customHeight="1" x14ac:dyDescent="0.25">
      <c r="A11" s="226"/>
      <c r="B11" s="223"/>
      <c r="C11" s="216"/>
      <c r="D11" s="11" t="s">
        <v>39</v>
      </c>
      <c r="E11" s="216"/>
      <c r="F11" s="216"/>
      <c r="G11" s="216"/>
      <c r="H11" s="377"/>
      <c r="I11" s="216"/>
      <c r="J11" s="216"/>
      <c r="K11" s="377"/>
      <c r="L11" s="368"/>
      <c r="M11" s="368"/>
    </row>
    <row r="12" spans="1:13" ht="57" customHeight="1" x14ac:dyDescent="0.25">
      <c r="A12" s="227"/>
      <c r="B12" s="224"/>
      <c r="C12" s="217"/>
      <c r="D12" s="11" t="s">
        <v>41</v>
      </c>
      <c r="E12" s="216"/>
      <c r="F12" s="217"/>
      <c r="G12" s="217"/>
      <c r="H12" s="378"/>
      <c r="I12" s="217"/>
      <c r="J12" s="217"/>
      <c r="K12" s="378"/>
      <c r="L12" s="369"/>
      <c r="M12" s="369"/>
    </row>
    <row r="13" spans="1:13" ht="55.5" customHeight="1" x14ac:dyDescent="0.25">
      <c r="A13" s="225" t="s">
        <v>43</v>
      </c>
      <c r="B13" s="222">
        <v>0.3</v>
      </c>
      <c r="C13" s="215" t="s">
        <v>44</v>
      </c>
      <c r="D13" s="11" t="s">
        <v>45</v>
      </c>
      <c r="E13" s="215">
        <v>15</v>
      </c>
      <c r="F13" s="215" t="s">
        <v>29</v>
      </c>
      <c r="G13" s="215" t="s">
        <v>42</v>
      </c>
      <c r="H13" s="376">
        <f>3/30</f>
        <v>0.1</v>
      </c>
      <c r="I13" s="367">
        <v>0.33</v>
      </c>
      <c r="J13" s="367">
        <v>0.4</v>
      </c>
      <c r="K13" s="376">
        <f>1/E13</f>
        <v>6.6666666666666666E-2</v>
      </c>
      <c r="L13" s="367">
        <f>+H13+I13+J13+K13</f>
        <v>0.89666666666666672</v>
      </c>
      <c r="M13" s="367">
        <f>15*B13/E13</f>
        <v>0.3</v>
      </c>
    </row>
    <row r="14" spans="1:13" ht="39.75" customHeight="1" x14ac:dyDescent="0.25">
      <c r="A14" s="226"/>
      <c r="B14" s="223"/>
      <c r="C14" s="216"/>
      <c r="D14" s="11" t="s">
        <v>46</v>
      </c>
      <c r="E14" s="216"/>
      <c r="F14" s="216"/>
      <c r="G14" s="216"/>
      <c r="H14" s="377"/>
      <c r="I14" s="216"/>
      <c r="J14" s="216"/>
      <c r="K14" s="377"/>
      <c r="L14" s="368"/>
      <c r="M14" s="368"/>
    </row>
    <row r="15" spans="1:13" ht="39" customHeight="1" x14ac:dyDescent="0.25">
      <c r="A15" s="227"/>
      <c r="B15" s="224"/>
      <c r="C15" s="217"/>
      <c r="D15" s="11" t="s">
        <v>47</v>
      </c>
      <c r="E15" s="217"/>
      <c r="F15" s="217"/>
      <c r="G15" s="217"/>
      <c r="H15" s="378"/>
      <c r="I15" s="217"/>
      <c r="J15" s="217"/>
      <c r="K15" s="378"/>
      <c r="L15" s="369"/>
      <c r="M15" s="369"/>
    </row>
    <row r="16" spans="1:13" ht="33.75" customHeight="1" x14ac:dyDescent="0.25">
      <c r="A16" s="176" t="s">
        <v>48</v>
      </c>
      <c r="B16" s="177">
        <f>SUM(B6:B15)</f>
        <v>1</v>
      </c>
      <c r="C16" s="177"/>
      <c r="D16" s="5"/>
      <c r="E16" s="5"/>
      <c r="F16" s="5"/>
      <c r="G16" s="11"/>
      <c r="H16" s="177">
        <f>SUM(H7:H15)</f>
        <v>0.63</v>
      </c>
      <c r="I16" s="177">
        <f>SUM(I7:I15)</f>
        <v>0.92999999999999994</v>
      </c>
      <c r="J16" s="177">
        <f>SUM(J7:J15)</f>
        <v>1.1499999999999999</v>
      </c>
      <c r="K16" s="177">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14" t="s">
        <v>166</v>
      </c>
      <c r="C3" s="415"/>
      <c r="D3" s="415"/>
      <c r="E3" s="415"/>
      <c r="F3" s="415"/>
      <c r="G3" s="415"/>
      <c r="H3" s="415"/>
      <c r="I3" s="416"/>
    </row>
    <row r="4" spans="2:9" ht="15.75" thickBot="1" x14ac:dyDescent="0.3">
      <c r="B4" s="412" t="s">
        <v>167</v>
      </c>
      <c r="C4" s="408"/>
      <c r="D4" s="408"/>
      <c r="E4" s="417" t="s">
        <v>168</v>
      </c>
      <c r="F4" s="418"/>
      <c r="G4" s="419"/>
      <c r="H4" s="408" t="s">
        <v>169</v>
      </c>
      <c r="I4" s="409"/>
    </row>
    <row r="5" spans="2:9" ht="15.75" thickBot="1" x14ac:dyDescent="0.3">
      <c r="B5" s="413"/>
      <c r="C5" s="410"/>
      <c r="D5" s="410"/>
      <c r="E5" s="59">
        <v>1</v>
      </c>
      <c r="F5" s="60">
        <v>2</v>
      </c>
      <c r="G5" s="60">
        <v>3</v>
      </c>
      <c r="H5" s="410"/>
      <c r="I5" s="411"/>
    </row>
    <row r="6" spans="2:9" ht="30.75" customHeight="1" x14ac:dyDescent="0.25">
      <c r="B6" s="55">
        <v>1</v>
      </c>
      <c r="C6" s="404" t="s">
        <v>170</v>
      </c>
      <c r="D6" s="404"/>
      <c r="E6" s="61"/>
      <c r="F6" s="61"/>
      <c r="G6" s="61"/>
      <c r="H6" s="420"/>
      <c r="I6" s="421"/>
    </row>
    <row r="7" spans="2:9" ht="39" customHeight="1" x14ac:dyDescent="0.25">
      <c r="B7" s="54">
        <v>2</v>
      </c>
      <c r="C7" s="405" t="s">
        <v>171</v>
      </c>
      <c r="D7" s="405"/>
      <c r="E7" s="50"/>
      <c r="F7" s="50"/>
      <c r="G7" s="50"/>
      <c r="H7" s="402"/>
      <c r="I7" s="403"/>
    </row>
    <row r="8" spans="2:9" ht="30" customHeight="1" x14ac:dyDescent="0.25">
      <c r="B8" s="54">
        <v>3</v>
      </c>
      <c r="C8" s="405" t="s">
        <v>172</v>
      </c>
      <c r="D8" s="405"/>
      <c r="E8" s="50"/>
      <c r="F8" s="50"/>
      <c r="G8" s="50"/>
      <c r="H8" s="402"/>
      <c r="I8" s="403"/>
    </row>
    <row r="9" spans="2:9" ht="34.5" customHeight="1" x14ac:dyDescent="0.25">
      <c r="B9" s="54">
        <v>4</v>
      </c>
      <c r="C9" s="405" t="s">
        <v>173</v>
      </c>
      <c r="D9" s="405"/>
      <c r="E9" s="50"/>
      <c r="F9" s="50"/>
      <c r="G9" s="50"/>
      <c r="H9" s="402"/>
      <c r="I9" s="403"/>
    </row>
    <row r="10" spans="2:9" ht="30.75" customHeight="1" x14ac:dyDescent="0.25">
      <c r="B10" s="54">
        <v>5</v>
      </c>
      <c r="C10" s="405" t="s">
        <v>174</v>
      </c>
      <c r="D10" s="405"/>
      <c r="E10" s="50"/>
      <c r="F10" s="50"/>
      <c r="G10" s="50"/>
      <c r="H10" s="402"/>
      <c r="I10" s="403"/>
    </row>
    <row r="11" spans="2:9" ht="33.75" customHeight="1" x14ac:dyDescent="0.25">
      <c r="B11" s="54">
        <v>6</v>
      </c>
      <c r="C11" s="405" t="s">
        <v>175</v>
      </c>
      <c r="D11" s="405"/>
      <c r="E11" s="50"/>
      <c r="F11" s="50"/>
      <c r="G11" s="50"/>
      <c r="H11" s="402"/>
      <c r="I11" s="403"/>
    </row>
    <row r="12" spans="2:9" ht="25.5" customHeight="1" x14ac:dyDescent="0.25">
      <c r="B12" s="54">
        <v>7</v>
      </c>
      <c r="C12" s="405" t="s">
        <v>176</v>
      </c>
      <c r="D12" s="405"/>
      <c r="E12" s="51"/>
      <c r="F12" s="51"/>
      <c r="G12" s="51"/>
      <c r="H12" s="406"/>
      <c r="I12" s="407"/>
    </row>
    <row r="13" spans="2:9" ht="46.5" customHeight="1" x14ac:dyDescent="0.25">
      <c r="B13" s="54">
        <v>8</v>
      </c>
      <c r="C13" s="405" t="s">
        <v>177</v>
      </c>
      <c r="D13" s="405"/>
      <c r="E13" s="51"/>
      <c r="F13" s="51"/>
      <c r="G13" s="51"/>
      <c r="H13" s="406"/>
      <c r="I13" s="407"/>
    </row>
    <row r="14" spans="2:9" ht="30.75" customHeight="1" x14ac:dyDescent="0.25">
      <c r="B14" s="54">
        <v>9</v>
      </c>
      <c r="C14" s="405" t="s">
        <v>178</v>
      </c>
      <c r="D14" s="405"/>
      <c r="E14" s="51"/>
      <c r="F14" s="51"/>
      <c r="G14" s="51"/>
      <c r="H14" s="406"/>
      <c r="I14" s="407"/>
    </row>
    <row r="15" spans="2:9" x14ac:dyDescent="0.25">
      <c r="B15" s="54">
        <v>10</v>
      </c>
      <c r="C15" s="405"/>
      <c r="D15" s="405"/>
      <c r="E15" s="51"/>
      <c r="F15" s="51"/>
      <c r="G15" s="51"/>
      <c r="H15" s="406"/>
      <c r="I15" s="407"/>
    </row>
    <row r="16" spans="2:9" x14ac:dyDescent="0.25">
      <c r="B16" s="54">
        <v>11</v>
      </c>
      <c r="C16" s="405"/>
      <c r="D16" s="405"/>
      <c r="E16" s="51"/>
      <c r="F16" s="51"/>
      <c r="G16" s="51"/>
      <c r="H16" s="406"/>
      <c r="I16" s="407"/>
    </row>
    <row r="17" spans="2:9" x14ac:dyDescent="0.25">
      <c r="B17" s="54">
        <v>12</v>
      </c>
      <c r="C17" s="405"/>
      <c r="D17" s="405"/>
      <c r="E17" s="51"/>
      <c r="F17" s="51"/>
      <c r="G17" s="51"/>
      <c r="H17" s="406"/>
      <c r="I17" s="407"/>
    </row>
    <row r="18" spans="2:9" ht="15.75" thickBot="1" x14ac:dyDescent="0.3"/>
    <row r="19" spans="2:9" ht="11.25" customHeight="1" thickBot="1" x14ac:dyDescent="0.3">
      <c r="B19" s="401" t="s">
        <v>179</v>
      </c>
      <c r="C19" s="401"/>
      <c r="D19" s="401"/>
      <c r="E19" s="401"/>
      <c r="F19" s="401"/>
      <c r="G19" s="401"/>
      <c r="H19" s="401"/>
      <c r="I19" s="401"/>
    </row>
    <row r="20" spans="2:9" ht="6.75" customHeight="1" thickBot="1" x14ac:dyDescent="0.3">
      <c r="B20" s="401"/>
      <c r="C20" s="401"/>
      <c r="D20" s="401"/>
      <c r="E20" s="401"/>
      <c r="F20" s="401"/>
      <c r="G20" s="401"/>
      <c r="H20" s="401"/>
      <c r="I20" s="401"/>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M259"/>
  <sheetViews>
    <sheetView view="pageBreakPreview" topLeftCell="A19" zoomScale="70" zoomScaleNormal="85" zoomScaleSheetLayoutView="70" workbookViewId="0">
      <selection activeCell="I15" sqref="I15:I17"/>
    </sheetView>
  </sheetViews>
  <sheetFormatPr baseColWidth="10" defaultColWidth="10.85546875" defaultRowHeight="15" x14ac:dyDescent="0.25"/>
  <cols>
    <col min="1" max="1" width="2.42578125" style="92"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92" customWidth="1"/>
    <col min="12" max="12" width="16.42578125" style="92" customWidth="1"/>
    <col min="13" max="16384" width="10.85546875" style="64"/>
  </cols>
  <sheetData>
    <row r="1" spans="1:12" ht="30" customHeight="1" x14ac:dyDescent="0.25">
      <c r="B1" s="437"/>
      <c r="C1" s="437"/>
      <c r="D1" s="467" t="str">
        <f>+'[1]ANEXO 1'!C1</f>
        <v>SUPERINTENDENCIA DE SOCIEDADES</v>
      </c>
      <c r="E1" s="467"/>
      <c r="F1" s="467"/>
      <c r="G1" s="467"/>
      <c r="H1" s="467"/>
      <c r="I1" s="467"/>
      <c r="J1" s="202" t="s">
        <v>280</v>
      </c>
      <c r="K1" s="201"/>
    </row>
    <row r="2" spans="1:12" ht="30" customHeight="1" x14ac:dyDescent="0.25">
      <c r="B2" s="437"/>
      <c r="C2" s="437"/>
      <c r="D2" s="467" t="str">
        <f>+'[1]ANEXO 1'!C2</f>
        <v>SISTEMA DE GESTION INTEGRADO</v>
      </c>
      <c r="E2" s="467"/>
      <c r="F2" s="467"/>
      <c r="G2" s="467"/>
      <c r="H2" s="467"/>
      <c r="I2" s="467"/>
      <c r="J2" s="202" t="s">
        <v>286</v>
      </c>
      <c r="K2" s="201"/>
    </row>
    <row r="3" spans="1:12" ht="30" customHeight="1" x14ac:dyDescent="0.25">
      <c r="B3" s="437"/>
      <c r="C3" s="437"/>
      <c r="D3" s="467" t="str">
        <f>+'[1]ANEXO 1'!C3</f>
        <v>PROCESO: GESTION DE TALENTO HUMANO</v>
      </c>
      <c r="E3" s="467"/>
      <c r="F3" s="467"/>
      <c r="G3" s="467"/>
      <c r="H3" s="467"/>
      <c r="I3" s="467"/>
      <c r="J3" s="202" t="s">
        <v>285</v>
      </c>
      <c r="K3" s="201"/>
    </row>
    <row r="4" spans="1:12" ht="30" customHeight="1" x14ac:dyDescent="0.25">
      <c r="B4" s="437"/>
      <c r="C4" s="437"/>
      <c r="D4" s="468" t="str">
        <f>+'[1]ANEXO 1'!C4</f>
        <v>FORMATO: ACUERDOS DE GESTIÓN</v>
      </c>
      <c r="E4" s="468"/>
      <c r="F4" s="468"/>
      <c r="G4" s="468"/>
      <c r="H4" s="468"/>
      <c r="I4" s="468"/>
      <c r="J4" s="202" t="s">
        <v>284</v>
      </c>
      <c r="K4" s="201"/>
    </row>
    <row r="5" spans="1:12" ht="15.75" thickBot="1" x14ac:dyDescent="0.3">
      <c r="B5" s="92"/>
      <c r="C5" s="92"/>
      <c r="D5" s="92"/>
      <c r="E5" s="92"/>
      <c r="F5" s="92"/>
      <c r="G5" s="92"/>
      <c r="H5" s="92"/>
      <c r="I5" s="92"/>
      <c r="J5" s="92"/>
      <c r="L5"/>
    </row>
    <row r="6" spans="1:12" ht="35.1" customHeight="1" thickBot="1" x14ac:dyDescent="0.3">
      <c r="A6" s="155"/>
      <c r="B6" s="460" t="s">
        <v>180</v>
      </c>
      <c r="C6" s="461"/>
      <c r="D6" s="461"/>
      <c r="E6" s="461"/>
      <c r="F6" s="461"/>
      <c r="G6" s="461"/>
      <c r="H6" s="461"/>
      <c r="I6" s="461"/>
      <c r="J6" s="462"/>
      <c r="K6" s="155"/>
      <c r="L6"/>
    </row>
    <row r="7" spans="1:12" ht="5.0999999999999996" customHeight="1" thickBot="1" x14ac:dyDescent="0.3">
      <c r="A7" s="155"/>
      <c r="B7" s="156"/>
      <c r="C7" s="156"/>
      <c r="D7" s="157"/>
      <c r="E7" s="156"/>
      <c r="F7" s="156"/>
      <c r="G7" s="156"/>
      <c r="H7" s="156"/>
      <c r="I7" s="156"/>
      <c r="J7" s="156"/>
      <c r="K7" s="155"/>
      <c r="L7"/>
    </row>
    <row r="8" spans="1:12" ht="21.95" customHeight="1" thickBot="1" x14ac:dyDescent="0.3">
      <c r="A8" s="155"/>
      <c r="B8" s="463" t="s">
        <v>289</v>
      </c>
      <c r="C8" s="464"/>
      <c r="D8" s="464"/>
      <c r="E8" s="464"/>
      <c r="F8" s="464"/>
      <c r="G8" s="464"/>
      <c r="H8" s="464"/>
      <c r="I8" s="464"/>
      <c r="J8" s="465"/>
      <c r="K8" s="155"/>
      <c r="L8"/>
    </row>
    <row r="9" spans="1:12" s="66" customFormat="1" ht="24.75" customHeight="1" x14ac:dyDescent="0.3">
      <c r="A9" s="155"/>
      <c r="B9" s="158"/>
      <c r="C9" s="466" t="s">
        <v>181</v>
      </c>
      <c r="D9" s="466"/>
      <c r="E9" s="466"/>
      <c r="F9" s="466"/>
      <c r="G9" s="466"/>
      <c r="H9" s="466"/>
      <c r="I9" s="466"/>
      <c r="J9" s="159">
        <v>5</v>
      </c>
      <c r="K9" s="155"/>
      <c r="L9"/>
    </row>
    <row r="10" spans="1:12" s="66" customFormat="1" ht="24.75" customHeight="1" x14ac:dyDescent="0.3">
      <c r="A10" s="155"/>
      <c r="B10" s="160"/>
      <c r="C10" s="459" t="s">
        <v>182</v>
      </c>
      <c r="D10" s="459"/>
      <c r="E10" s="459"/>
      <c r="F10" s="459"/>
      <c r="G10" s="459"/>
      <c r="H10" s="459"/>
      <c r="I10" s="459"/>
      <c r="J10" s="161">
        <v>4</v>
      </c>
      <c r="K10" s="155"/>
      <c r="L10"/>
    </row>
    <row r="11" spans="1:12" s="66" customFormat="1" ht="24.75" customHeight="1" x14ac:dyDescent="0.3">
      <c r="A11" s="155"/>
      <c r="B11" s="160"/>
      <c r="C11" s="459" t="s">
        <v>62</v>
      </c>
      <c r="D11" s="459"/>
      <c r="E11" s="459"/>
      <c r="F11" s="459"/>
      <c r="G11" s="459"/>
      <c r="H11" s="459"/>
      <c r="I11" s="459"/>
      <c r="J11" s="161">
        <v>3</v>
      </c>
      <c r="K11" s="155"/>
      <c r="L11"/>
    </row>
    <row r="12" spans="1:12" s="66" customFormat="1" ht="24.75" customHeight="1" x14ac:dyDescent="0.3">
      <c r="A12" s="155"/>
      <c r="B12" s="160"/>
      <c r="C12" s="459" t="s">
        <v>65</v>
      </c>
      <c r="D12" s="459"/>
      <c r="E12" s="459"/>
      <c r="F12" s="459"/>
      <c r="G12" s="459"/>
      <c r="H12" s="459"/>
      <c r="I12" s="459"/>
      <c r="J12" s="161">
        <v>2</v>
      </c>
      <c r="K12" s="155"/>
      <c r="L12"/>
    </row>
    <row r="13" spans="1:12" s="66" customFormat="1" ht="24.75" customHeight="1" thickBot="1" x14ac:dyDescent="0.35">
      <c r="A13" s="155"/>
      <c r="B13" s="162"/>
      <c r="C13" s="449" t="s">
        <v>183</v>
      </c>
      <c r="D13" s="450"/>
      <c r="E13" s="450"/>
      <c r="F13" s="450"/>
      <c r="G13" s="450"/>
      <c r="H13" s="450"/>
      <c r="I13" s="450"/>
      <c r="J13" s="163">
        <v>1</v>
      </c>
      <c r="K13" s="155"/>
      <c r="L13"/>
    </row>
    <row r="14" spans="1:12" s="66" customFormat="1" ht="22.5" customHeight="1" thickBot="1" x14ac:dyDescent="0.35">
      <c r="A14" s="155"/>
      <c r="B14" s="164"/>
      <c r="C14" s="165"/>
      <c r="D14" s="165"/>
      <c r="E14" s="165"/>
      <c r="F14" s="165"/>
      <c r="G14" s="165"/>
      <c r="H14" s="165"/>
      <c r="I14" s="165"/>
      <c r="J14" s="166"/>
      <c r="K14" s="155"/>
      <c r="L14"/>
    </row>
    <row r="15" spans="1:12" ht="33" customHeight="1" x14ac:dyDescent="0.25">
      <c r="A15" s="155"/>
      <c r="B15" s="451" t="s">
        <v>184</v>
      </c>
      <c r="C15" s="452"/>
      <c r="D15" s="452" t="s">
        <v>185</v>
      </c>
      <c r="E15" s="452" t="s">
        <v>290</v>
      </c>
      <c r="F15" s="452"/>
      <c r="G15" s="452"/>
      <c r="H15" s="446" t="s">
        <v>291</v>
      </c>
      <c r="I15" s="457" t="s">
        <v>292</v>
      </c>
      <c r="J15" s="443" t="s">
        <v>186</v>
      </c>
      <c r="K15" s="93"/>
      <c r="L15"/>
    </row>
    <row r="16" spans="1:12" ht="27.75" customHeight="1" x14ac:dyDescent="0.25">
      <c r="A16" s="155"/>
      <c r="B16" s="453"/>
      <c r="C16" s="454"/>
      <c r="D16" s="454"/>
      <c r="E16" s="191" t="s">
        <v>187</v>
      </c>
      <c r="F16" s="191" t="s">
        <v>188</v>
      </c>
      <c r="G16" s="191" t="s">
        <v>189</v>
      </c>
      <c r="H16" s="447"/>
      <c r="I16" s="458"/>
      <c r="J16" s="444"/>
      <c r="K16" s="93"/>
      <c r="L16"/>
    </row>
    <row r="17" spans="1:12" ht="15.75" customHeight="1" x14ac:dyDescent="0.25">
      <c r="A17" s="155"/>
      <c r="B17" s="455"/>
      <c r="C17" s="456"/>
      <c r="D17" s="456"/>
      <c r="E17" s="67">
        <v>0.6</v>
      </c>
      <c r="F17" s="67">
        <v>0.2</v>
      </c>
      <c r="G17" s="67">
        <v>0.2</v>
      </c>
      <c r="H17" s="448"/>
      <c r="I17" s="458"/>
      <c r="J17" s="445"/>
      <c r="K17" s="93"/>
      <c r="L17"/>
    </row>
    <row r="18" spans="1:12" ht="47.45" customHeight="1" x14ac:dyDescent="0.25">
      <c r="A18" s="155"/>
      <c r="B18" s="434">
        <v>1</v>
      </c>
      <c r="C18" s="435" t="s">
        <v>190</v>
      </c>
      <c r="D18" s="68" t="s">
        <v>191</v>
      </c>
      <c r="E18" s="168"/>
      <c r="F18" s="168"/>
      <c r="G18" s="168"/>
      <c r="H18" s="436"/>
      <c r="I18" s="436">
        <f>SUM(E22:G22)</f>
        <v>0</v>
      </c>
      <c r="J18" s="441"/>
      <c r="K18" s="93"/>
      <c r="L18"/>
    </row>
    <row r="19" spans="1:12" ht="38.1" customHeight="1" x14ac:dyDescent="0.25">
      <c r="A19" s="155"/>
      <c r="B19" s="434"/>
      <c r="C19" s="435"/>
      <c r="D19" s="68" t="s">
        <v>192</v>
      </c>
      <c r="E19" s="168"/>
      <c r="F19" s="168"/>
      <c r="G19" s="168"/>
      <c r="H19" s="436"/>
      <c r="I19" s="436"/>
      <c r="J19" s="441"/>
      <c r="K19" s="93"/>
      <c r="L19"/>
    </row>
    <row r="20" spans="1:12" ht="41.45" customHeight="1" x14ac:dyDescent="0.25">
      <c r="A20" s="155"/>
      <c r="B20" s="434"/>
      <c r="C20" s="435"/>
      <c r="D20" s="68" t="s">
        <v>193</v>
      </c>
      <c r="E20" s="168"/>
      <c r="F20" s="168"/>
      <c r="G20" s="168"/>
      <c r="H20" s="436"/>
      <c r="I20" s="436"/>
      <c r="J20" s="441"/>
      <c r="K20" s="93"/>
      <c r="L20"/>
    </row>
    <row r="21" spans="1:12" ht="47.1" customHeight="1" x14ac:dyDescent="0.25">
      <c r="A21" s="155"/>
      <c r="B21" s="434"/>
      <c r="C21" s="435"/>
      <c r="D21" s="68" t="s">
        <v>194</v>
      </c>
      <c r="E21" s="168"/>
      <c r="F21" s="168"/>
      <c r="G21" s="168"/>
      <c r="H21" s="436"/>
      <c r="I21" s="436"/>
      <c r="J21" s="441"/>
      <c r="K21" s="93"/>
      <c r="L21"/>
    </row>
    <row r="22" spans="1:12" ht="24.75" customHeight="1" x14ac:dyDescent="0.25">
      <c r="A22" s="155"/>
      <c r="B22" s="422" t="s">
        <v>278</v>
      </c>
      <c r="C22" s="422"/>
      <c r="D22" s="422"/>
      <c r="E22" s="63">
        <f>SUM(E18:E21)/4*60%</f>
        <v>0</v>
      </c>
      <c r="F22" s="69">
        <f>SUM(F18:F21)/4*20%</f>
        <v>0</v>
      </c>
      <c r="G22" s="69">
        <f>SUM(G18:G21)/4*20%</f>
        <v>0</v>
      </c>
      <c r="H22" s="436"/>
      <c r="I22" s="436"/>
      <c r="J22" s="441"/>
      <c r="K22" s="93"/>
      <c r="L22"/>
    </row>
    <row r="23" spans="1:12" ht="24.75" customHeight="1" x14ac:dyDescent="0.25">
      <c r="A23" s="155"/>
      <c r="B23" s="434">
        <v>2</v>
      </c>
      <c r="C23" s="435" t="s">
        <v>196</v>
      </c>
      <c r="D23" s="68" t="s">
        <v>197</v>
      </c>
      <c r="E23" s="192"/>
      <c r="F23" s="192"/>
      <c r="G23" s="192"/>
      <c r="H23" s="436"/>
      <c r="I23" s="436">
        <f>SUM(E28:G28)</f>
        <v>0</v>
      </c>
      <c r="J23" s="437"/>
      <c r="K23" s="93"/>
      <c r="L23"/>
    </row>
    <row r="24" spans="1:12" ht="36" customHeight="1" x14ac:dyDescent="0.25">
      <c r="A24" s="155"/>
      <c r="B24" s="434"/>
      <c r="C24" s="435"/>
      <c r="D24" s="68" t="s">
        <v>198</v>
      </c>
      <c r="E24" s="192"/>
      <c r="F24" s="192"/>
      <c r="G24" s="192"/>
      <c r="H24" s="436"/>
      <c r="I24" s="436"/>
      <c r="J24" s="437"/>
      <c r="K24" s="93"/>
      <c r="L24"/>
    </row>
    <row r="25" spans="1:12" ht="33.6" customHeight="1" x14ac:dyDescent="0.25">
      <c r="A25" s="155"/>
      <c r="B25" s="434"/>
      <c r="C25" s="435"/>
      <c r="D25" s="68" t="s">
        <v>199</v>
      </c>
      <c r="E25" s="192"/>
      <c r="F25" s="192"/>
      <c r="G25" s="192"/>
      <c r="H25" s="436"/>
      <c r="I25" s="436"/>
      <c r="J25" s="437"/>
      <c r="K25" s="93"/>
      <c r="L25"/>
    </row>
    <row r="26" spans="1:12" ht="35.25" customHeight="1" x14ac:dyDescent="0.25">
      <c r="A26" s="155"/>
      <c r="B26" s="434"/>
      <c r="C26" s="435"/>
      <c r="D26" s="68" t="s">
        <v>200</v>
      </c>
      <c r="E26" s="192"/>
      <c r="F26" s="192"/>
      <c r="G26" s="192"/>
      <c r="H26" s="436"/>
      <c r="I26" s="436"/>
      <c r="J26" s="437"/>
      <c r="K26" s="93"/>
      <c r="L26"/>
    </row>
    <row r="27" spans="1:12" ht="21" customHeight="1" x14ac:dyDescent="0.25">
      <c r="A27" s="155"/>
      <c r="B27" s="434"/>
      <c r="C27" s="435"/>
      <c r="D27" s="68" t="s">
        <v>201</v>
      </c>
      <c r="E27" s="192"/>
      <c r="F27" s="192"/>
      <c r="G27" s="192"/>
      <c r="H27" s="436"/>
      <c r="I27" s="436"/>
      <c r="J27" s="437"/>
      <c r="K27" s="93"/>
      <c r="L27"/>
    </row>
    <row r="28" spans="1:12" ht="24.75" customHeight="1" x14ac:dyDescent="0.25">
      <c r="A28" s="155"/>
      <c r="B28" s="422" t="s">
        <v>195</v>
      </c>
      <c r="C28" s="422"/>
      <c r="D28" s="422"/>
      <c r="E28" s="69">
        <f>SUM(E23:E27)/5*60%</f>
        <v>0</v>
      </c>
      <c r="F28" s="69">
        <f>SUM(F23:F27)/5*20%</f>
        <v>0</v>
      </c>
      <c r="G28" s="69">
        <f>SUM(G23:G27)/5*20%</f>
        <v>0</v>
      </c>
      <c r="H28" s="436"/>
      <c r="I28" s="436"/>
      <c r="J28" s="437"/>
      <c r="K28" s="93"/>
      <c r="L28"/>
    </row>
    <row r="29" spans="1:12" ht="24.75" customHeight="1" x14ac:dyDescent="0.25">
      <c r="A29" s="155"/>
      <c r="B29" s="434">
        <v>3</v>
      </c>
      <c r="C29" s="435" t="s">
        <v>202</v>
      </c>
      <c r="D29" s="68" t="s">
        <v>203</v>
      </c>
      <c r="E29" s="192"/>
      <c r="F29" s="192"/>
      <c r="G29" s="192"/>
      <c r="H29" s="439"/>
      <c r="I29" s="436">
        <f>SUM(E34:G34)</f>
        <v>0</v>
      </c>
      <c r="J29" s="437"/>
      <c r="K29" s="93"/>
      <c r="L29"/>
    </row>
    <row r="30" spans="1:12" ht="33.75" customHeight="1" x14ac:dyDescent="0.25">
      <c r="A30" s="155"/>
      <c r="B30" s="434"/>
      <c r="C30" s="435"/>
      <c r="D30" s="68" t="s">
        <v>204</v>
      </c>
      <c r="E30" s="192"/>
      <c r="F30" s="192"/>
      <c r="G30" s="192"/>
      <c r="H30" s="439"/>
      <c r="I30" s="436"/>
      <c r="J30" s="437"/>
      <c r="K30" s="93"/>
      <c r="L30"/>
    </row>
    <row r="31" spans="1:12" x14ac:dyDescent="0.25">
      <c r="A31" s="155"/>
      <c r="B31" s="434"/>
      <c r="C31" s="435"/>
      <c r="D31" s="68" t="s">
        <v>205</v>
      </c>
      <c r="E31" s="192"/>
      <c r="F31" s="192"/>
      <c r="G31" s="192"/>
      <c r="H31" s="439"/>
      <c r="I31" s="436"/>
      <c r="J31" s="437"/>
      <c r="K31" s="93"/>
      <c r="L31"/>
    </row>
    <row r="32" spans="1:12" ht="27.75" customHeight="1" x14ac:dyDescent="0.25">
      <c r="A32" s="155"/>
      <c r="B32" s="434"/>
      <c r="C32" s="435"/>
      <c r="D32" s="68" t="s">
        <v>206</v>
      </c>
      <c r="E32" s="192"/>
      <c r="F32" s="192"/>
      <c r="G32" s="192"/>
      <c r="H32" s="439"/>
      <c r="I32" s="436"/>
      <c r="J32" s="437"/>
      <c r="K32" s="93"/>
      <c r="L32"/>
    </row>
    <row r="33" spans="1:12" ht="36" customHeight="1" x14ac:dyDescent="0.25">
      <c r="A33" s="155"/>
      <c r="B33" s="434"/>
      <c r="C33" s="435"/>
      <c r="D33" s="68" t="s">
        <v>207</v>
      </c>
      <c r="E33" s="192"/>
      <c r="F33" s="192"/>
      <c r="G33" s="192"/>
      <c r="H33" s="439"/>
      <c r="I33" s="436"/>
      <c r="J33" s="437"/>
      <c r="K33" s="93"/>
      <c r="L33"/>
    </row>
    <row r="34" spans="1:12" ht="24.75" customHeight="1" x14ac:dyDescent="0.25">
      <c r="A34" s="155"/>
      <c r="B34" s="422" t="s">
        <v>195</v>
      </c>
      <c r="C34" s="422"/>
      <c r="D34" s="422"/>
      <c r="E34" s="69">
        <f>SUM(E29:E33)/5*60%</f>
        <v>0</v>
      </c>
      <c r="F34" s="69">
        <f>SUM(F29:F33)/5*20%</f>
        <v>0</v>
      </c>
      <c r="G34" s="69">
        <f>SUM(G29:G33)/5*20%</f>
        <v>0</v>
      </c>
      <c r="H34" s="439"/>
      <c r="I34" s="436"/>
      <c r="J34" s="437"/>
      <c r="K34" s="93"/>
      <c r="L34"/>
    </row>
    <row r="35" spans="1:12" ht="34.5" customHeight="1" x14ac:dyDescent="0.25">
      <c r="A35" s="155"/>
      <c r="B35" s="434">
        <v>4</v>
      </c>
      <c r="C35" s="435" t="s">
        <v>208</v>
      </c>
      <c r="D35" s="70" t="s">
        <v>209</v>
      </c>
      <c r="E35" s="193"/>
      <c r="F35" s="193"/>
      <c r="G35" s="193"/>
      <c r="H35" s="428"/>
      <c r="I35" s="431">
        <f>SUM(E39:G39)</f>
        <v>0</v>
      </c>
      <c r="J35" s="442"/>
      <c r="K35" s="93"/>
      <c r="L35"/>
    </row>
    <row r="36" spans="1:12" ht="24.75" customHeight="1" x14ac:dyDescent="0.25">
      <c r="A36" s="155"/>
      <c r="B36" s="434"/>
      <c r="C36" s="435"/>
      <c r="D36" s="70" t="s">
        <v>210</v>
      </c>
      <c r="E36" s="193"/>
      <c r="F36" s="193"/>
      <c r="G36" s="193"/>
      <c r="H36" s="429"/>
      <c r="I36" s="432"/>
      <c r="J36" s="442"/>
      <c r="K36" s="93"/>
      <c r="L36"/>
    </row>
    <row r="37" spans="1:12" ht="24.75" customHeight="1" x14ac:dyDescent="0.25">
      <c r="A37" s="155"/>
      <c r="B37" s="434"/>
      <c r="C37" s="435"/>
      <c r="D37" s="70" t="s">
        <v>211</v>
      </c>
      <c r="E37" s="193"/>
      <c r="F37" s="193"/>
      <c r="G37" s="193"/>
      <c r="H37" s="429"/>
      <c r="I37" s="432"/>
      <c r="J37" s="442"/>
      <c r="K37" s="93"/>
      <c r="L37"/>
    </row>
    <row r="38" spans="1:12" ht="36.75" customHeight="1" x14ac:dyDescent="0.25">
      <c r="A38" s="155"/>
      <c r="B38" s="434"/>
      <c r="C38" s="435"/>
      <c r="D38" s="70" t="s">
        <v>212</v>
      </c>
      <c r="E38" s="193"/>
      <c r="F38" s="193"/>
      <c r="G38" s="193"/>
      <c r="H38" s="429"/>
      <c r="I38" s="432"/>
      <c r="J38" s="442"/>
      <c r="K38" s="93"/>
      <c r="L38"/>
    </row>
    <row r="39" spans="1:12" ht="24.75" customHeight="1" x14ac:dyDescent="0.25">
      <c r="A39" s="155"/>
      <c r="B39" s="422" t="s">
        <v>195</v>
      </c>
      <c r="C39" s="422"/>
      <c r="D39" s="422"/>
      <c r="E39" s="69">
        <f>SUM(E35:E38)/4*60%</f>
        <v>0</v>
      </c>
      <c r="F39" s="69">
        <f>SUM(F35:F38)/4*20%</f>
        <v>0</v>
      </c>
      <c r="G39" s="69">
        <f>SUM(G35:G38)/4*20%</f>
        <v>0</v>
      </c>
      <c r="H39" s="430"/>
      <c r="I39" s="433"/>
      <c r="J39" s="442"/>
      <c r="K39" s="93"/>
      <c r="L39"/>
    </row>
    <row r="40" spans="1:12" ht="25.5" customHeight="1" x14ac:dyDescent="0.25">
      <c r="A40" s="155"/>
      <c r="B40" s="434">
        <v>5</v>
      </c>
      <c r="C40" s="435" t="s">
        <v>213</v>
      </c>
      <c r="D40" s="71" t="s">
        <v>214</v>
      </c>
      <c r="E40" s="168"/>
      <c r="F40" s="168"/>
      <c r="G40" s="168"/>
      <c r="H40" s="436"/>
      <c r="I40" s="436">
        <f>SUM(E45:G45)</f>
        <v>0</v>
      </c>
      <c r="J40" s="441"/>
      <c r="K40" s="93"/>
      <c r="L40"/>
    </row>
    <row r="41" spans="1:12" ht="27" customHeight="1" x14ac:dyDescent="0.25">
      <c r="A41" s="155"/>
      <c r="B41" s="434"/>
      <c r="C41" s="435"/>
      <c r="D41" s="71" t="s">
        <v>215</v>
      </c>
      <c r="E41" s="168"/>
      <c r="F41" s="168"/>
      <c r="G41" s="168"/>
      <c r="H41" s="436"/>
      <c r="I41" s="436"/>
      <c r="J41" s="441"/>
      <c r="K41" s="93"/>
      <c r="L41"/>
    </row>
    <row r="42" spans="1:12" ht="35.1" customHeight="1" x14ac:dyDescent="0.25">
      <c r="A42" s="155"/>
      <c r="B42" s="434"/>
      <c r="C42" s="435"/>
      <c r="D42" s="71" t="s">
        <v>216</v>
      </c>
      <c r="E42" s="168"/>
      <c r="F42" s="168"/>
      <c r="G42" s="168"/>
      <c r="H42" s="436"/>
      <c r="I42" s="436"/>
      <c r="J42" s="441"/>
      <c r="K42" s="93"/>
      <c r="L42"/>
    </row>
    <row r="43" spans="1:12" ht="24" customHeight="1" x14ac:dyDescent="0.25">
      <c r="A43" s="155"/>
      <c r="B43" s="434"/>
      <c r="C43" s="435"/>
      <c r="D43" s="71" t="s">
        <v>217</v>
      </c>
      <c r="E43" s="168"/>
      <c r="F43" s="168"/>
      <c r="G43" s="168"/>
      <c r="H43" s="436"/>
      <c r="I43" s="436"/>
      <c r="J43" s="441"/>
      <c r="K43" s="93"/>
      <c r="L43"/>
    </row>
    <row r="44" spans="1:12" ht="26.25" customHeight="1" x14ac:dyDescent="0.25">
      <c r="A44" s="155"/>
      <c r="B44" s="434"/>
      <c r="C44" s="435"/>
      <c r="D44" s="71" t="s">
        <v>218</v>
      </c>
      <c r="E44" s="168"/>
      <c r="F44" s="168"/>
      <c r="G44" s="168"/>
      <c r="H44" s="436"/>
      <c r="I44" s="436"/>
      <c r="J44" s="441"/>
      <c r="K44" s="93"/>
      <c r="L44"/>
    </row>
    <row r="45" spans="1:12" ht="24.75" customHeight="1" x14ac:dyDescent="0.25">
      <c r="A45" s="155"/>
      <c r="B45" s="422" t="s">
        <v>195</v>
      </c>
      <c r="C45" s="422"/>
      <c r="D45" s="422"/>
      <c r="E45" s="69">
        <f>SUM(E40:E44)/5*60%</f>
        <v>0</v>
      </c>
      <c r="F45" s="69">
        <f>SUM(F40:F44)/5*20%</f>
        <v>0</v>
      </c>
      <c r="G45" s="69">
        <f>SUM(G40:G44)/5*20%</f>
        <v>0</v>
      </c>
      <c r="H45" s="436"/>
      <c r="I45" s="436"/>
      <c r="J45" s="441"/>
      <c r="K45" s="93"/>
      <c r="L45"/>
    </row>
    <row r="46" spans="1:12" ht="24.75" customHeight="1" x14ac:dyDescent="0.25">
      <c r="A46" s="155"/>
      <c r="B46" s="434">
        <v>6</v>
      </c>
      <c r="C46" s="435" t="s">
        <v>219</v>
      </c>
      <c r="D46" s="68" t="s">
        <v>220</v>
      </c>
      <c r="E46" s="192"/>
      <c r="F46" s="192"/>
      <c r="G46" s="192"/>
      <c r="H46" s="436"/>
      <c r="I46" s="436">
        <f>SUM(E52:G52)</f>
        <v>0</v>
      </c>
      <c r="J46" s="437"/>
      <c r="K46" s="93"/>
      <c r="L46"/>
    </row>
    <row r="47" spans="1:12" ht="36" customHeight="1" x14ac:dyDescent="0.25">
      <c r="A47" s="155"/>
      <c r="B47" s="434"/>
      <c r="C47" s="435"/>
      <c r="D47" s="68" t="s">
        <v>221</v>
      </c>
      <c r="E47" s="192"/>
      <c r="F47" s="192"/>
      <c r="G47" s="192"/>
      <c r="H47" s="436"/>
      <c r="I47" s="436"/>
      <c r="J47" s="437"/>
      <c r="K47" s="93"/>
      <c r="L47"/>
    </row>
    <row r="48" spans="1:12" ht="24.75" customHeight="1" x14ac:dyDescent="0.25">
      <c r="A48" s="155"/>
      <c r="B48" s="434"/>
      <c r="C48" s="435"/>
      <c r="D48" s="68" t="s">
        <v>222</v>
      </c>
      <c r="E48" s="192"/>
      <c r="F48" s="192"/>
      <c r="G48" s="192"/>
      <c r="H48" s="436"/>
      <c r="I48" s="436"/>
      <c r="J48" s="437"/>
      <c r="K48" s="93"/>
      <c r="L48"/>
    </row>
    <row r="49" spans="1:12" ht="15.75" customHeight="1" x14ac:dyDescent="0.25">
      <c r="A49" s="155"/>
      <c r="B49" s="434"/>
      <c r="C49" s="435"/>
      <c r="D49" s="68" t="s">
        <v>223</v>
      </c>
      <c r="E49" s="192"/>
      <c r="F49" s="192"/>
      <c r="G49" s="192"/>
      <c r="H49" s="436"/>
      <c r="I49" s="436"/>
      <c r="J49" s="437"/>
      <c r="K49" s="93"/>
      <c r="L49"/>
    </row>
    <row r="50" spans="1:12" ht="12.75" customHeight="1" x14ac:dyDescent="0.25">
      <c r="A50" s="155"/>
      <c r="B50" s="434"/>
      <c r="C50" s="435"/>
      <c r="D50" s="68" t="s">
        <v>224</v>
      </c>
      <c r="E50" s="192"/>
      <c r="F50" s="192"/>
      <c r="G50" s="192"/>
      <c r="H50" s="436"/>
      <c r="I50" s="436"/>
      <c r="J50" s="437"/>
      <c r="K50" s="93"/>
      <c r="L50"/>
    </row>
    <row r="51" spans="1:12" ht="15" customHeight="1" x14ac:dyDescent="0.25">
      <c r="A51" s="155"/>
      <c r="B51" s="434"/>
      <c r="C51" s="435"/>
      <c r="D51" s="68" t="s">
        <v>225</v>
      </c>
      <c r="E51" s="192"/>
      <c r="F51" s="192"/>
      <c r="G51" s="192"/>
      <c r="H51" s="436"/>
      <c r="I51" s="436"/>
      <c r="J51" s="437"/>
      <c r="K51" s="93"/>
      <c r="L51"/>
    </row>
    <row r="52" spans="1:12" ht="24.75" customHeight="1" x14ac:dyDescent="0.25">
      <c r="A52" s="155"/>
      <c r="B52" s="422" t="s">
        <v>195</v>
      </c>
      <c r="C52" s="422"/>
      <c r="D52" s="422"/>
      <c r="E52" s="69">
        <f>SUM(E46:E51)/6*60%</f>
        <v>0</v>
      </c>
      <c r="F52" s="69">
        <f>SUM(F46:F51)/6*20%</f>
        <v>0</v>
      </c>
      <c r="G52" s="69">
        <f>SUM(G46:G51)/6*20%</f>
        <v>0</v>
      </c>
      <c r="H52" s="436"/>
      <c r="I52" s="436"/>
      <c r="J52" s="437"/>
      <c r="K52" s="93"/>
      <c r="L52"/>
    </row>
    <row r="53" spans="1:12" ht="24.75" customHeight="1" x14ac:dyDescent="0.25">
      <c r="A53" s="155"/>
      <c r="B53" s="434">
        <v>7</v>
      </c>
      <c r="C53" s="435" t="s">
        <v>226</v>
      </c>
      <c r="D53" s="68" t="s">
        <v>227</v>
      </c>
      <c r="E53" s="192"/>
      <c r="F53" s="192"/>
      <c r="G53" s="192"/>
      <c r="H53" s="439"/>
      <c r="I53" s="431">
        <f>SUM(E57:G57)</f>
        <v>0</v>
      </c>
      <c r="J53" s="437"/>
      <c r="K53" s="93"/>
      <c r="L53"/>
    </row>
    <row r="54" spans="1:12" ht="47.25" customHeight="1" x14ac:dyDescent="0.25">
      <c r="A54" s="155"/>
      <c r="B54" s="434"/>
      <c r="C54" s="435"/>
      <c r="D54" s="68" t="s">
        <v>228</v>
      </c>
      <c r="E54" s="192"/>
      <c r="F54" s="192"/>
      <c r="G54" s="192"/>
      <c r="H54" s="439"/>
      <c r="I54" s="432"/>
      <c r="J54" s="437"/>
      <c r="K54" s="93"/>
      <c r="L54"/>
    </row>
    <row r="55" spans="1:12" ht="14.25" customHeight="1" x14ac:dyDescent="0.25">
      <c r="A55" s="155"/>
      <c r="B55" s="434"/>
      <c r="C55" s="435"/>
      <c r="D55" s="68" t="s">
        <v>229</v>
      </c>
      <c r="E55" s="192"/>
      <c r="F55" s="192"/>
      <c r="G55" s="192"/>
      <c r="H55" s="439"/>
      <c r="I55" s="432"/>
      <c r="J55" s="437"/>
      <c r="K55" s="93"/>
      <c r="L55"/>
    </row>
    <row r="56" spans="1:12" ht="27" customHeight="1" x14ac:dyDescent="0.25">
      <c r="A56" s="155"/>
      <c r="B56" s="434"/>
      <c r="C56" s="435"/>
      <c r="D56" s="68" t="s">
        <v>230</v>
      </c>
      <c r="E56" s="192"/>
      <c r="F56" s="192"/>
      <c r="G56" s="192"/>
      <c r="H56" s="439"/>
      <c r="I56" s="432"/>
      <c r="J56" s="437"/>
      <c r="K56" s="93"/>
      <c r="L56"/>
    </row>
    <row r="57" spans="1:12" ht="24.75" customHeight="1" x14ac:dyDescent="0.25">
      <c r="A57" s="155"/>
      <c r="B57" s="422" t="s">
        <v>195</v>
      </c>
      <c r="C57" s="422"/>
      <c r="D57" s="422"/>
      <c r="E57" s="69">
        <f>SUM(E53:E56)/4*60%</f>
        <v>0</v>
      </c>
      <c r="F57" s="69">
        <f>SUM(F53:F56)/4*20%</f>
        <v>0</v>
      </c>
      <c r="G57" s="69">
        <f>SUM(G53:G56)/4*20%</f>
        <v>0</v>
      </c>
      <c r="H57" s="439"/>
      <c r="I57" s="433"/>
      <c r="J57" s="437"/>
      <c r="K57" s="93"/>
      <c r="L57"/>
    </row>
    <row r="58" spans="1:12" ht="34.5" customHeight="1" x14ac:dyDescent="0.25">
      <c r="A58" s="155"/>
      <c r="B58" s="434">
        <v>8</v>
      </c>
      <c r="C58" s="435" t="s">
        <v>231</v>
      </c>
      <c r="D58" s="70" t="s">
        <v>232</v>
      </c>
      <c r="E58" s="193"/>
      <c r="F58" s="193"/>
      <c r="G58" s="193"/>
      <c r="H58" s="440"/>
      <c r="I58" s="436">
        <f>SUM(E65:G65)</f>
        <v>0</v>
      </c>
      <c r="J58" s="438"/>
      <c r="K58" s="93"/>
      <c r="L58"/>
    </row>
    <row r="59" spans="1:12" ht="24.75" customHeight="1" x14ac:dyDescent="0.25">
      <c r="A59" s="155"/>
      <c r="B59" s="434"/>
      <c r="C59" s="435"/>
      <c r="D59" s="70" t="s">
        <v>233</v>
      </c>
      <c r="E59" s="193"/>
      <c r="F59" s="193"/>
      <c r="G59" s="193"/>
      <c r="H59" s="440"/>
      <c r="I59" s="436"/>
      <c r="J59" s="438"/>
      <c r="K59" s="93"/>
      <c r="L59"/>
    </row>
    <row r="60" spans="1:12" ht="24.75" customHeight="1" x14ac:dyDescent="0.25">
      <c r="A60" s="155"/>
      <c r="B60" s="434"/>
      <c r="C60" s="435"/>
      <c r="D60" s="70" t="s">
        <v>234</v>
      </c>
      <c r="E60" s="193"/>
      <c r="F60" s="193"/>
      <c r="G60" s="193"/>
      <c r="H60" s="440"/>
      <c r="I60" s="436"/>
      <c r="J60" s="438"/>
      <c r="K60" s="93"/>
      <c r="L60"/>
    </row>
    <row r="61" spans="1:12" ht="36.75" customHeight="1" x14ac:dyDescent="0.25">
      <c r="A61" s="155"/>
      <c r="B61" s="434"/>
      <c r="C61" s="435"/>
      <c r="D61" s="70" t="s">
        <v>235</v>
      </c>
      <c r="E61" s="193"/>
      <c r="F61" s="193"/>
      <c r="G61" s="193"/>
      <c r="H61" s="440"/>
      <c r="I61" s="436"/>
      <c r="J61" s="438"/>
      <c r="K61" s="93"/>
      <c r="L61"/>
    </row>
    <row r="62" spans="1:12" ht="44.25" customHeight="1" x14ac:dyDescent="0.25">
      <c r="A62" s="155"/>
      <c r="B62" s="434"/>
      <c r="C62" s="435"/>
      <c r="D62" s="70" t="s">
        <v>236</v>
      </c>
      <c r="E62" s="193"/>
      <c r="F62" s="193"/>
      <c r="G62" s="193"/>
      <c r="H62" s="440"/>
      <c r="I62" s="436"/>
      <c r="J62" s="438"/>
      <c r="K62" s="93"/>
      <c r="L62"/>
    </row>
    <row r="63" spans="1:12" ht="44.25" customHeight="1" x14ac:dyDescent="0.25">
      <c r="A63" s="155"/>
      <c r="B63" s="434"/>
      <c r="C63" s="435"/>
      <c r="D63" s="70" t="s">
        <v>237</v>
      </c>
      <c r="E63" s="193"/>
      <c r="F63" s="193"/>
      <c r="G63" s="193"/>
      <c r="H63" s="440"/>
      <c r="I63" s="436"/>
      <c r="J63" s="438"/>
      <c r="K63" s="93"/>
      <c r="L63"/>
    </row>
    <row r="64" spans="1:12" ht="26.25" customHeight="1" x14ac:dyDescent="0.25">
      <c r="A64" s="155"/>
      <c r="B64" s="434"/>
      <c r="C64" s="435"/>
      <c r="D64" s="70" t="s">
        <v>238</v>
      </c>
      <c r="E64" s="193"/>
      <c r="F64" s="193"/>
      <c r="G64" s="193"/>
      <c r="H64" s="440"/>
      <c r="I64" s="436"/>
      <c r="J64" s="438"/>
      <c r="K64" s="93"/>
      <c r="L64"/>
    </row>
    <row r="65" spans="1:13" ht="24.75" customHeight="1" x14ac:dyDescent="0.25">
      <c r="A65" s="155"/>
      <c r="B65" s="422" t="s">
        <v>195</v>
      </c>
      <c r="C65" s="422"/>
      <c r="D65" s="422"/>
      <c r="E65" s="69">
        <f>SUM(E58:E64)/7*60%</f>
        <v>0</v>
      </c>
      <c r="F65" s="69">
        <f>SUM(F58:F64)/7*20%</f>
        <v>0</v>
      </c>
      <c r="G65" s="69">
        <f>SUM(G58:G64)/7*20%</f>
        <v>0</v>
      </c>
      <c r="H65" s="440"/>
      <c r="I65" s="436"/>
      <c r="J65" s="438"/>
      <c r="K65" s="93"/>
      <c r="L65"/>
    </row>
    <row r="66" spans="1:13" ht="24.75" customHeight="1" x14ac:dyDescent="0.25">
      <c r="A66" s="155"/>
      <c r="B66" s="434">
        <v>9</v>
      </c>
      <c r="C66" s="435" t="s">
        <v>239</v>
      </c>
      <c r="D66" s="70" t="s">
        <v>287</v>
      </c>
      <c r="E66" s="193"/>
      <c r="F66" s="193"/>
      <c r="G66" s="193"/>
      <c r="H66" s="440"/>
      <c r="I66" s="431">
        <f>SUM(E70:G70)</f>
        <v>0</v>
      </c>
      <c r="J66" s="437"/>
      <c r="K66" s="93"/>
      <c r="L66"/>
    </row>
    <row r="67" spans="1:13" ht="24.75" customHeight="1" x14ac:dyDescent="0.25">
      <c r="A67" s="155"/>
      <c r="B67" s="434"/>
      <c r="C67" s="435"/>
      <c r="D67" s="70" t="s">
        <v>240</v>
      </c>
      <c r="E67" s="193"/>
      <c r="F67" s="193"/>
      <c r="G67" s="193"/>
      <c r="H67" s="440"/>
      <c r="I67" s="432"/>
      <c r="J67" s="437"/>
      <c r="K67" s="93"/>
      <c r="L67"/>
    </row>
    <row r="68" spans="1:13" ht="24.75" customHeight="1" x14ac:dyDescent="0.25">
      <c r="A68" s="155"/>
      <c r="B68" s="434"/>
      <c r="C68" s="435"/>
      <c r="D68" s="70" t="s">
        <v>241</v>
      </c>
      <c r="E68" s="193"/>
      <c r="F68" s="193"/>
      <c r="G68" s="193"/>
      <c r="H68" s="440"/>
      <c r="I68" s="432"/>
      <c r="J68" s="437"/>
      <c r="K68" s="93"/>
      <c r="L68"/>
    </row>
    <row r="69" spans="1:13" ht="34.5" customHeight="1" x14ac:dyDescent="0.25">
      <c r="A69" s="155"/>
      <c r="B69" s="434"/>
      <c r="C69" s="435"/>
      <c r="D69" s="68" t="s">
        <v>242</v>
      </c>
      <c r="E69" s="193"/>
      <c r="F69" s="193"/>
      <c r="G69" s="193"/>
      <c r="H69" s="440"/>
      <c r="I69" s="432"/>
      <c r="J69" s="437"/>
      <c r="K69" s="93"/>
      <c r="L69"/>
    </row>
    <row r="70" spans="1:13" ht="24.75" customHeight="1" x14ac:dyDescent="0.25">
      <c r="A70" s="155"/>
      <c r="B70" s="422" t="s">
        <v>195</v>
      </c>
      <c r="C70" s="422"/>
      <c r="D70" s="422"/>
      <c r="E70" s="69">
        <f>SUM(E66:E69)/4*60%</f>
        <v>0</v>
      </c>
      <c r="F70" s="69">
        <f>SUM(F66:F69)/4*20%</f>
        <v>0</v>
      </c>
      <c r="G70" s="69">
        <f>SUM(G66:G69)/4*20%</f>
        <v>0</v>
      </c>
      <c r="H70" s="440"/>
      <c r="I70" s="433"/>
      <c r="J70" s="437"/>
      <c r="K70" s="93"/>
      <c r="L70"/>
    </row>
    <row r="71" spans="1:13" x14ac:dyDescent="0.25">
      <c r="A71" s="155"/>
      <c r="B71" s="422" t="s">
        <v>277</v>
      </c>
      <c r="C71" s="422"/>
      <c r="D71" s="422"/>
      <c r="E71" s="200">
        <f>AVERAGE(E70,E65,E57,E52,E45,E39,E34,E28,E22)</f>
        <v>0</v>
      </c>
      <c r="F71" s="200">
        <f>AVERAGE(F70,F65,F57,F52,F45,F39,F34,F28,F22)</f>
        <v>0</v>
      </c>
      <c r="G71" s="200">
        <f>AVERAGE(G70,G65,G57,G52,G45,G39,G34,G28,G22)</f>
        <v>0</v>
      </c>
      <c r="H71" s="93"/>
      <c r="I71" s="93"/>
      <c r="J71" s="93"/>
      <c r="K71" s="93"/>
      <c r="L71"/>
    </row>
    <row r="72" spans="1:13" ht="15.75" thickBot="1" x14ac:dyDescent="0.3">
      <c r="A72" s="155"/>
      <c r="B72" s="93"/>
      <c r="C72" s="93"/>
      <c r="D72" s="94"/>
      <c r="E72" s="199"/>
      <c r="F72" s="199"/>
      <c r="G72" s="199"/>
      <c r="H72" s="93"/>
      <c r="I72" s="93"/>
      <c r="J72" s="93"/>
      <c r="K72" s="93"/>
      <c r="L72"/>
    </row>
    <row r="73" spans="1:13" ht="18.75" customHeight="1" thickBot="1" x14ac:dyDescent="0.3">
      <c r="A73" s="155"/>
      <c r="B73" s="95"/>
      <c r="C73" s="95"/>
      <c r="D73" s="95"/>
      <c r="E73" s="425" t="s">
        <v>288</v>
      </c>
      <c r="F73" s="426"/>
      <c r="G73" s="427"/>
      <c r="H73" s="72"/>
      <c r="I73" s="73">
        <f>AVERAGE(I18:I70)</f>
        <v>0</v>
      </c>
      <c r="J73" s="74">
        <f>I73/5*100%</f>
        <v>0</v>
      </c>
      <c r="K73" s="93"/>
      <c r="L73"/>
    </row>
    <row r="74" spans="1:13" ht="36" customHeight="1" x14ac:dyDescent="0.25">
      <c r="A74" s="155"/>
      <c r="B74" s="155"/>
      <c r="C74" s="155"/>
      <c r="D74" s="167"/>
      <c r="E74" s="155"/>
      <c r="F74" s="155"/>
      <c r="G74" s="155"/>
      <c r="H74" s="155"/>
      <c r="I74" s="155"/>
      <c r="J74" s="155"/>
      <c r="K74" s="93"/>
      <c r="L74"/>
      <c r="M74"/>
    </row>
    <row r="75" spans="1:13" ht="30" customHeight="1" x14ac:dyDescent="0.25">
      <c r="A75" s="155"/>
      <c r="B75" s="155"/>
      <c r="C75" s="194" t="s">
        <v>120</v>
      </c>
      <c r="D75" s="194"/>
      <c r="E75" s="155"/>
      <c r="F75" s="155"/>
      <c r="G75" s="155"/>
      <c r="H75" s="423"/>
      <c r="I75" s="423"/>
      <c r="J75" s="96"/>
      <c r="K75" s="93"/>
      <c r="L75"/>
      <c r="M75"/>
    </row>
    <row r="76" spans="1:13" ht="30" customHeight="1" x14ac:dyDescent="0.25">
      <c r="A76" s="155"/>
      <c r="B76" s="155"/>
      <c r="C76" s="194" t="s">
        <v>121</v>
      </c>
      <c r="D76" s="194"/>
      <c r="E76" s="155"/>
      <c r="F76" s="155"/>
      <c r="G76" s="155"/>
      <c r="H76" s="424" t="s">
        <v>122</v>
      </c>
      <c r="I76" s="424"/>
      <c r="J76" s="194" t="s">
        <v>243</v>
      </c>
      <c r="K76" s="93"/>
      <c r="L76"/>
      <c r="M76"/>
    </row>
    <row r="77" spans="1:13" x14ac:dyDescent="0.25">
      <c r="A77" s="155"/>
      <c r="B77" s="155"/>
      <c r="C77" s="155"/>
      <c r="D77" s="155"/>
      <c r="E77" s="155"/>
      <c r="F77" s="155"/>
      <c r="G77" s="155"/>
      <c r="H77" s="155"/>
      <c r="I77" s="155"/>
      <c r="J77" s="155"/>
      <c r="K77" s="155"/>
      <c r="L77"/>
      <c r="M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A143"/>
      <c r="K143"/>
      <c r="L143"/>
    </row>
    <row r="144" spans="1:12" x14ac:dyDescent="0.25">
      <c r="A144"/>
      <c r="K144"/>
      <c r="L144"/>
    </row>
    <row r="145" spans="1:12" x14ac:dyDescent="0.25">
      <c r="A145"/>
      <c r="K145"/>
      <c r="L145"/>
    </row>
    <row r="146" spans="1:12" x14ac:dyDescent="0.25">
      <c r="A146"/>
      <c r="K146"/>
      <c r="L146"/>
    </row>
    <row r="147" spans="1:12" x14ac:dyDescent="0.25">
      <c r="K147"/>
      <c r="L147"/>
    </row>
    <row r="148" spans="1:12" x14ac:dyDescent="0.25">
      <c r="K148"/>
      <c r="L148"/>
    </row>
    <row r="149" spans="1:12" x14ac:dyDescent="0.25">
      <c r="K149"/>
      <c r="L149"/>
    </row>
    <row r="150" spans="1:12" x14ac:dyDescent="0.25">
      <c r="K150"/>
      <c r="L150"/>
    </row>
    <row r="151" spans="1:12" x14ac:dyDescent="0.25">
      <c r="K151"/>
      <c r="L151"/>
    </row>
    <row r="152" spans="1:12" x14ac:dyDescent="0.25">
      <c r="K152"/>
      <c r="L152"/>
    </row>
    <row r="153" spans="1:12" x14ac:dyDescent="0.25">
      <c r="K153"/>
      <c r="L153"/>
    </row>
    <row r="154" spans="1:12" x14ac:dyDescent="0.25">
      <c r="K154"/>
      <c r="L154"/>
    </row>
    <row r="155" spans="1:12" x14ac:dyDescent="0.25">
      <c r="K155"/>
      <c r="L155"/>
    </row>
    <row r="156" spans="1:12" x14ac:dyDescent="0.25">
      <c r="K156"/>
      <c r="L156"/>
    </row>
    <row r="157" spans="1:12" x14ac:dyDescent="0.25">
      <c r="K157"/>
      <c r="L157"/>
    </row>
    <row r="158" spans="1:12" x14ac:dyDescent="0.25">
      <c r="K158"/>
      <c r="L158"/>
    </row>
    <row r="159" spans="1:12" x14ac:dyDescent="0.25">
      <c r="K159"/>
      <c r="L159"/>
    </row>
    <row r="160" spans="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row r="256" spans="11:12" x14ac:dyDescent="0.25">
      <c r="K256"/>
      <c r="L256"/>
    </row>
    <row r="257" spans="11:12" x14ac:dyDescent="0.25">
      <c r="K257"/>
      <c r="L257"/>
    </row>
    <row r="258" spans="11:12" x14ac:dyDescent="0.25">
      <c r="K258"/>
      <c r="L258"/>
    </row>
    <row r="259" spans="11:12" x14ac:dyDescent="0.25">
      <c r="K259"/>
      <c r="L259"/>
    </row>
  </sheetData>
  <mergeCells count="76">
    <mergeCell ref="D1:I1"/>
    <mergeCell ref="D2:I2"/>
    <mergeCell ref="D3:I3"/>
    <mergeCell ref="D4:I4"/>
    <mergeCell ref="B1:C4"/>
    <mergeCell ref="C12:I12"/>
    <mergeCell ref="B6:J6"/>
    <mergeCell ref="B8:J8"/>
    <mergeCell ref="C9:I9"/>
    <mergeCell ref="C10:I10"/>
    <mergeCell ref="C11:I11"/>
    <mergeCell ref="C13:I13"/>
    <mergeCell ref="B15:C17"/>
    <mergeCell ref="D15:D17"/>
    <mergeCell ref="E15:G15"/>
    <mergeCell ref="I15:I17"/>
    <mergeCell ref="J15:J17"/>
    <mergeCell ref="B18:B21"/>
    <mergeCell ref="C18:C21"/>
    <mergeCell ref="H18:H22"/>
    <mergeCell ref="I18:I22"/>
    <mergeCell ref="J18:J22"/>
    <mergeCell ref="H15:H17"/>
    <mergeCell ref="B22:D22"/>
    <mergeCell ref="B23:B27"/>
    <mergeCell ref="C23:C27"/>
    <mergeCell ref="H23:H28"/>
    <mergeCell ref="I23:I28"/>
    <mergeCell ref="J23:J28"/>
    <mergeCell ref="B28:D28"/>
    <mergeCell ref="J35:J39"/>
    <mergeCell ref="B39:D39"/>
    <mergeCell ref="B29:B33"/>
    <mergeCell ref="C29:C33"/>
    <mergeCell ref="H29:H34"/>
    <mergeCell ref="I29:I34"/>
    <mergeCell ref="J29:J34"/>
    <mergeCell ref="B34:D34"/>
    <mergeCell ref="J46:J52"/>
    <mergeCell ref="B52:D52"/>
    <mergeCell ref="B40:B44"/>
    <mergeCell ref="C40:C44"/>
    <mergeCell ref="H40:H45"/>
    <mergeCell ref="I40:I45"/>
    <mergeCell ref="J40:J45"/>
    <mergeCell ref="B45:D45"/>
    <mergeCell ref="J66:J70"/>
    <mergeCell ref="J58:J65"/>
    <mergeCell ref="J53:J57"/>
    <mergeCell ref="B53:B56"/>
    <mergeCell ref="C53:C56"/>
    <mergeCell ref="H53:H57"/>
    <mergeCell ref="I53:I57"/>
    <mergeCell ref="B57:D57"/>
    <mergeCell ref="B58:B64"/>
    <mergeCell ref="C58:C64"/>
    <mergeCell ref="H58:H65"/>
    <mergeCell ref="I58:I65"/>
    <mergeCell ref="B65:D65"/>
    <mergeCell ref="B66:B69"/>
    <mergeCell ref="C66:C69"/>
    <mergeCell ref="H66:H70"/>
    <mergeCell ref="B71:D71"/>
    <mergeCell ref="H75:I75"/>
    <mergeCell ref="H76:I76"/>
    <mergeCell ref="E73:G73"/>
    <mergeCell ref="H35:H39"/>
    <mergeCell ref="I35:I39"/>
    <mergeCell ref="I66:I70"/>
    <mergeCell ref="B70:D70"/>
    <mergeCell ref="B46:B51"/>
    <mergeCell ref="C46:C51"/>
    <mergeCell ref="H46:H52"/>
    <mergeCell ref="I46:I52"/>
    <mergeCell ref="B35:B38"/>
    <mergeCell ref="C35:C38"/>
  </mergeCells>
  <dataValidations count="2">
    <dataValidation type="whole" showInputMessage="1" showErrorMessage="1" sqref="E58:G64 E18:G21 E23:G27 E29:G33 E35:G38 E40:G44 E46:G51 E66:G69">
      <formula1>1</formula1>
      <formula2>5</formula2>
    </dataValidation>
    <dataValidation type="whole" allowBlank="1" showInputMessage="1" showErrorMessage="1" sqref="E53:G56">
      <formula1>1</formula1>
      <formula2>5</formula2>
    </dataValidation>
  </dataValidations>
  <pageMargins left="0.7" right="0.7" top="0.75" bottom="0.75" header="0.3" footer="0.3"/>
  <pageSetup paperSize="175" scale="48" orientation="portrait" r:id="rId1"/>
  <rowBreaks count="1" manualBreakCount="1">
    <brk id="52" min="1" max="9" man="1"/>
  </rowBreaks>
  <drawing r:id="rId2"/>
  <legacyDrawing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NV5X2DCNMZXR-2135218115-400</_dlc_DocId>
    <_dlc_DocIdUrl xmlns="0948c079-19c9-4a36-bb7d-d65ca794eba7">
      <Url>https://www.supersociedades.gov.co/nuestra_entidad/EstOrgTal/_layouts/15/DocIdRedir.aspx?ID=NV5X2DCNMZXR-2135218115-400</Url>
      <Description>NV5X2DCNMZXR-2135218115-400</Description>
    </_dlc_DocIdUrl>
    <A_x00f1_o xmlns="fa151406-5585-4b74-a996-4a96add1b61b">2021</A_x00f1_o>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B6D7CB8-56E4-49B5-814D-3246DE8856D7}"/>
</file>

<file path=customXml/itemProps2.xml><?xml version="1.0" encoding="utf-8"?>
<ds:datastoreItem xmlns:ds="http://schemas.openxmlformats.org/officeDocument/2006/customXml" ds:itemID="{C4E13CB2-8102-4360-9A13-427FF7727948}">
  <ds:schemaRefs>
    <ds:schemaRef ds:uri="http://schemas.microsoft.com/sharepoint/v3/contenttype/forms"/>
  </ds:schemaRefs>
</ds:datastoreItem>
</file>

<file path=customXml/itemProps3.xml><?xml version="1.0" encoding="utf-8"?>
<ds:datastoreItem xmlns:ds="http://schemas.openxmlformats.org/officeDocument/2006/customXml" ds:itemID="{E8BDB600-D6F9-4C9A-883D-D8913AE1A8EB}">
  <ds:schemaRefs>
    <ds:schemaRef ds:uri="http://schemas.microsoft.com/sharepoint/v3"/>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0948c079-19c9-4a36-bb7d-d65ca794eba7"/>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5374E23F-2CFA-40FA-9073-3384A25EBA8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Patricia Ferreira</dc:title>
  <dc:creator>Jeimy Paola Ortiz Gracia</dc:creator>
  <cp:lastModifiedBy>Alexandra Rodriguez Lemus</cp:lastModifiedBy>
  <cp:revision/>
  <cp:lastPrinted>2017-11-02T15:26:09Z</cp:lastPrinted>
  <dcterms:created xsi:type="dcterms:W3CDTF">2014-03-17T17:12:16Z</dcterms:created>
  <dcterms:modified xsi:type="dcterms:W3CDTF">2021-03-15T21:48:17Z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0x010100A97ACAD5D811B145ACA27D6F8A264CB4</vt:lpwstr>
  </property>
  <property fmtid="{D5CDD505-2E9C-101B-9397-08002B2CF9AE}" pid="3" name="_dlc_DocIdItemGuid">
    <vt:lpwstr>b5ad0968-3dc1-45ef-b7ba-613c7f9835cf</vt:lpwstr>
  </property>
  <property fmtid="{D5CDD505-2E9C-101B-9397-08002B2CF9AE}" pid="4" name="Año">
    <vt:r8>2021</vt:r8>
  </property>
</Properties>
</file>